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4.ResumenTiposInfraestructura" sheetId="5" r:id="rId1"/>
    <sheet name="5.ResumenElementos" sheetId="2" r:id="rId2"/>
    <sheet name="6.TipologiasConservacion" sheetId="3" r:id="rId3"/>
    <sheet name="7.CargasTrabajo" sheetId="4" r:id="rId4"/>
  </sheets>
  <definedNames>
    <definedName name="_TOC_250010" localSheetId="2">'6.TipologiasConservacion'!$B$2</definedName>
    <definedName name="_TOC_250011" localSheetId="0">'4.ResumenTiposInfraestructura'!$B$2</definedName>
    <definedName name="_TOC_250011" localSheetId="1">'5.ResumenElementos'!$B$2</definedName>
    <definedName name="_xlnm.Print_Area" localSheetId="0">'4.ResumenTiposInfraestructura'!$B$2:$N$43</definedName>
    <definedName name="_xlnm.Print_Area" localSheetId="1">'5.ResumenElementos'!$B$2:$E$41</definedName>
    <definedName name="_xlnm.Print_Area" localSheetId="2">'6.TipologiasConservacion'!$B$2:$J$18</definedName>
    <definedName name="_xlnm.Print_Area" localSheetId="3">'7.CargasTrabajo'!$B$2:$R$38</definedName>
  </definedNames>
  <calcPr calcId="144525"/>
</workbook>
</file>

<file path=xl/comments1.xml><?xml version="1.0" encoding="utf-8"?>
<comments xmlns="http://schemas.openxmlformats.org/spreadsheetml/2006/main">
  <authors>
    <author>María Blázquez</author>
  </authors>
  <commentList>
    <comment ref="C15" authorId="0">
      <text>
        <r>
          <rPr>
            <sz val="9"/>
            <rFont val="Tahoma"/>
            <charset val="134"/>
          </rPr>
          <t>ml: metro lineal</t>
        </r>
      </text>
    </comment>
  </commentList>
</comments>
</file>

<file path=xl/comments2.xml><?xml version="1.0" encoding="utf-8"?>
<comments xmlns="http://schemas.openxmlformats.org/spreadsheetml/2006/main">
  <authors>
    <author>María Blázquez</author>
  </authors>
  <commentList>
    <comment ref="C14" authorId="0">
      <text>
        <r>
          <rPr>
            <sz val="9"/>
            <rFont val="Tahoma"/>
            <charset val="134"/>
          </rPr>
          <t>ml: metro lineal</t>
        </r>
      </text>
    </comment>
  </commentList>
</comments>
</file>

<file path=xl/comments3.xml><?xml version="1.0" encoding="utf-8"?>
<comments xmlns="http://schemas.openxmlformats.org/spreadsheetml/2006/main">
  <authors>
    <author>María Blázquez</author>
  </authors>
  <commentList>
    <comment ref="I13" authorId="0">
      <text>
        <r>
          <rPr>
            <b/>
            <sz val="9"/>
            <rFont val="Tahoma"/>
            <charset val="134"/>
          </rPr>
          <t>María Blázquez:</t>
        </r>
        <r>
          <rPr>
            <sz val="9"/>
            <rFont val="Tahoma"/>
            <charset val="134"/>
          </rPr>
          <t xml:space="preserve">
Incluye aceras
</t>
        </r>
      </text>
    </comment>
  </commentList>
</comments>
</file>

<file path=xl/sharedStrings.xml><?xml version="1.0" encoding="utf-8"?>
<sst xmlns="http://schemas.openxmlformats.org/spreadsheetml/2006/main" count="242" uniqueCount="105">
  <si>
    <r>
      <rPr>
        <b/>
        <i/>
        <sz val="11"/>
        <color theme="0"/>
        <rFont val="Calibri"/>
        <charset val="134"/>
        <scheme val="minor"/>
      </rPr>
      <t>PLANTILLA</t>
    </r>
    <r>
      <rPr>
        <i/>
        <sz val="11"/>
        <color theme="0"/>
        <rFont val="Calibri"/>
        <charset val="134"/>
        <scheme val="minor"/>
      </rPr>
      <t xml:space="preserve"> Datos Inventario Relleno para Cálculo Económico</t>
    </r>
  </si>
  <si>
    <r>
      <rPr>
        <b/>
        <sz val="14"/>
        <color rgb="FF568543"/>
        <rFont val="Calibri"/>
        <charset val="134"/>
        <scheme val="minor"/>
      </rPr>
      <t xml:space="preserve">Tabla 4. </t>
    </r>
    <r>
      <rPr>
        <b/>
        <sz val="14"/>
        <color theme="0" tint="-0.349986266670736"/>
        <rFont val="Calibri"/>
        <charset val="134"/>
        <scheme val="minor"/>
      </rPr>
      <t>RESUMEN POR TIPOS DE INFRAESTRUCTURA</t>
    </r>
  </si>
  <si>
    <t>INVENTARIO – RESUMEN POR ELEMENTOS</t>
  </si>
  <si>
    <t>Elemento</t>
  </si>
  <si>
    <t>Unidad</t>
  </si>
  <si>
    <t>TIPOLOGÍAS DE INFRAESTRUCTURA VERDE</t>
  </si>
  <si>
    <t>TOTAL POR ELEMENTOS</t>
  </si>
  <si>
    <t>Parque Urbano &lt;2 Ha</t>
  </si>
  <si>
    <t>Parque Urbano &gt;2 Ha</t>
  </si>
  <si>
    <t>Jardines urbanos &lt;1 Ha</t>
  </si>
  <si>
    <t>Parque  Histórico</t>
  </si>
  <si>
    <t>Parques periurbanos</t>
  </si>
  <si>
    <t>Calles verdes</t>
  </si>
  <si>
    <t>Jardines en equipamiento público</t>
  </si>
  <si>
    <t>Zonas verdes deportivas</t>
  </si>
  <si>
    <t>Jardín vertical</t>
  </si>
  <si>
    <t>Otras</t>
  </si>
  <si>
    <t>Elementos vegetales</t>
  </si>
  <si>
    <t>Árboles</t>
  </si>
  <si>
    <t>UD</t>
  </si>
  <si>
    <t>Plantaciones</t>
  </si>
  <si>
    <t>m2</t>
  </si>
  <si>
    <t>Césped</t>
  </si>
  <si>
    <t>Praderas</t>
  </si>
  <si>
    <t>Macizos</t>
  </si>
  <si>
    <t>Arbustos</t>
  </si>
  <si>
    <t>Flores</t>
  </si>
  <si>
    <t>Setos, cierres</t>
  </si>
  <si>
    <t>ml</t>
  </si>
  <si>
    <t>Masas forestales</t>
  </si>
  <si>
    <t>Otros (tapizantes)</t>
  </si>
  <si>
    <t>Otros (terrizos)</t>
  </si>
  <si>
    <t>Otros</t>
  </si>
  <si>
    <t>Elementos no vegetales de inmuebles y obra civil</t>
  </si>
  <si>
    <t>Red de riego</t>
  </si>
  <si>
    <t>Instalaciones, casetas</t>
  </si>
  <si>
    <t>Caminos, paseos</t>
  </si>
  <si>
    <t>Pavimentos</t>
  </si>
  <si>
    <t>Estanques</t>
  </si>
  <si>
    <t>Áreas Infantiles</t>
  </si>
  <si>
    <t>Obra civil en zonas deportivas, juegos infantiles y áreas de mayores</t>
  </si>
  <si>
    <t>Elementos no vegetales de mobiliario</t>
  </si>
  <si>
    <t>Bancos</t>
  </si>
  <si>
    <t>Mesas</t>
  </si>
  <si>
    <t>Vallas, cierres</t>
  </si>
  <si>
    <t>Papeleras</t>
  </si>
  <si>
    <t>Maceteros, jardineras</t>
  </si>
  <si>
    <t>Señales</t>
  </si>
  <si>
    <t>Fuentes</t>
  </si>
  <si>
    <t>Monumentos</t>
  </si>
  <si>
    <t>Mobiliario deportivo</t>
  </si>
  <si>
    <t>Juegos infantiles</t>
  </si>
  <si>
    <t>Espacios y elementos objeto de limpieza complementaria o adicional</t>
  </si>
  <si>
    <t>Superficie</t>
  </si>
  <si>
    <t>TOTAL SUPERFICIE POR TIPOLOGÍAS</t>
  </si>
  <si>
    <r>
      <rPr>
        <b/>
        <sz val="14"/>
        <color rgb="FF568543"/>
        <rFont val="Calibri"/>
        <charset val="134"/>
        <scheme val="minor"/>
      </rPr>
      <t xml:space="preserve">Tabla 5. </t>
    </r>
    <r>
      <rPr>
        <b/>
        <sz val="14"/>
        <color theme="0" tint="-0.349986266670736"/>
        <rFont val="Calibri"/>
        <charset val="134"/>
        <scheme val="minor"/>
      </rPr>
      <t>RESUMEN POR ELEMENTOS</t>
    </r>
  </si>
  <si>
    <t>Sumas totales</t>
  </si>
  <si>
    <t>Notas / Observaciones / Estado de conservación</t>
  </si>
  <si>
    <r>
      <rPr>
        <b/>
        <sz val="14"/>
        <color rgb="FF568543"/>
        <rFont val="Calibri"/>
        <charset val="134"/>
        <scheme val="minor"/>
      </rPr>
      <t xml:space="preserve">Tabla 6. </t>
    </r>
    <r>
      <rPr>
        <b/>
        <sz val="14"/>
        <color theme="0" tint="-0.349986266670736"/>
        <rFont val="Calibri"/>
        <charset val="134"/>
        <scheme val="minor"/>
      </rPr>
      <t>TIPOLOGÍAS DE CONSERVACIÓN</t>
    </r>
  </si>
  <si>
    <t>Tipología</t>
  </si>
  <si>
    <t>Superficie arbolado</t>
  </si>
  <si>
    <t>Superficie ajardinada</t>
  </si>
  <si>
    <t>Zonas deportivas</t>
  </si>
  <si>
    <t>Área de juegos infantiles</t>
  </si>
  <si>
    <t>Áreas de mayores</t>
  </si>
  <si>
    <t>TOTAL</t>
  </si>
  <si>
    <t>Jardines Urbanos &lt;1 Ha</t>
  </si>
  <si>
    <r>
      <rPr>
        <b/>
        <sz val="14"/>
        <color rgb="FF568543"/>
        <rFont val="Calibri"/>
        <charset val="134"/>
        <scheme val="minor"/>
      </rPr>
      <t xml:space="preserve">Tabla 7. </t>
    </r>
    <r>
      <rPr>
        <b/>
        <sz val="14"/>
        <color theme="0" tint="-0.349986266670736"/>
        <rFont val="Calibri"/>
        <charset val="134"/>
        <scheme val="minor"/>
      </rPr>
      <t>RESUMEN POR CARGAS DE TRABAJO</t>
    </r>
  </si>
  <si>
    <t>Superficie (m2)</t>
  </si>
  <si>
    <r>
      <rPr>
        <b/>
        <sz val="9"/>
        <color theme="0"/>
        <rFont val="Calibri"/>
        <charset val="134"/>
        <scheme val="minor"/>
      </rPr>
      <t xml:space="preserve">UTO/Ha </t>
    </r>
    <r>
      <rPr>
        <sz val="9"/>
        <color theme="0"/>
        <rFont val="Calibri"/>
        <charset val="134"/>
        <scheme val="minor"/>
      </rPr>
      <t>(UTO: Unidad Técnica Operario)</t>
    </r>
  </si>
  <si>
    <t>Nº Operarios</t>
  </si>
  <si>
    <t>CATEGORIAS PROFESIONALES</t>
  </si>
  <si>
    <t>VEHÍCULOS</t>
  </si>
  <si>
    <t>MAQUINARIA</t>
  </si>
  <si>
    <t>TÉCNICO- ENCARGADO</t>
  </si>
  <si>
    <t>OFICIAL- JARDINERO</t>
  </si>
  <si>
    <t>AUXILIAR- PEÓN</t>
  </si>
  <si>
    <t>VEHÍCULO LIGERO</t>
  </si>
  <si>
    <t>VEHÍCULO TRANSPORTE MATERIAL</t>
  </si>
  <si>
    <t>PLATAFORMA</t>
  </si>
  <si>
    <t>CAMIÓN MULTIUSO</t>
  </si>
  <si>
    <t>EQUIPO RIEGO</t>
  </si>
  <si>
    <t>MAQUINARIA DESBROCE</t>
  </si>
  <si>
    <t>MAQUINARIA PODA</t>
  </si>
  <si>
    <t>MAQUINARIA SIEGA</t>
  </si>
  <si>
    <t>MAQUINARIA MOV. TIERRA</t>
  </si>
  <si>
    <t>MAQUINARIA OBRA CIVIL</t>
  </si>
  <si>
    <t xml:space="preserve">Calles verdes </t>
  </si>
  <si>
    <t>Cálculo del número de plazas para el desplazamiento del personal</t>
  </si>
  <si>
    <t>nº plazas / vehículo</t>
  </si>
  <si>
    <t>nº plazas</t>
  </si>
  <si>
    <t>CONFIGURACIÓN DE LAS CUADRILLAS DE TRABAJO</t>
  </si>
  <si>
    <t>EQUIPO</t>
  </si>
  <si>
    <t>ZONA VERDE URBANA</t>
  </si>
  <si>
    <t>PARQUE HISTÓRICO</t>
  </si>
  <si>
    <t>ZONA VERDE PERIURBANA-FORESTAL</t>
  </si>
  <si>
    <t>CALLE VERDE</t>
  </si>
  <si>
    <t>Reparto del personal de brigada arbolado por tipo arbolado</t>
  </si>
  <si>
    <t>CALLES VERDES</t>
  </si>
  <si>
    <t>ARBOLADO</t>
  </si>
  <si>
    <t>JOVEN</t>
  </si>
  <si>
    <t>CONSOLIDADO</t>
  </si>
  <si>
    <t>SUPERFICIE</t>
  </si>
  <si>
    <t>UTO/Ha</t>
  </si>
  <si>
    <t>Medios por tipología de arbolado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</si>
</sst>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0.0"/>
    <numFmt numFmtId="179" formatCode="#,##0.0"/>
  </numFmts>
  <fonts count="41">
    <font>
      <sz val="11"/>
      <color theme="1"/>
      <name val="Calibri"/>
      <charset val="134"/>
      <scheme val="minor"/>
    </font>
    <font>
      <i/>
      <sz val="11"/>
      <color theme="0"/>
      <name val="Calibri"/>
      <charset val="134"/>
      <scheme val="minor"/>
    </font>
    <font>
      <b/>
      <sz val="14"/>
      <color rgb="FF568543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b/>
      <sz val="9"/>
      <color theme="0"/>
      <name val="Calibri"/>
      <charset val="134"/>
      <scheme val="minor"/>
    </font>
    <font>
      <sz val="8"/>
      <color rgb="FF231F20"/>
      <name val="Calibri"/>
      <charset val="134"/>
      <scheme val="minor"/>
    </font>
    <font>
      <b/>
      <sz val="9"/>
      <color rgb="FF231F20"/>
      <name val="Calibri"/>
      <charset val="134"/>
      <scheme val="minor"/>
    </font>
    <font>
      <sz val="9"/>
      <color rgb="FF231F2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 tint="0.249977111117893"/>
      <name val="Calibri"/>
      <charset val="134"/>
      <scheme val="minor"/>
    </font>
    <font>
      <b/>
      <sz val="9"/>
      <name val="Calibri"/>
      <charset val="134"/>
      <scheme val="minor"/>
    </font>
    <font>
      <sz val="9"/>
      <color theme="0"/>
      <name val="Calibri"/>
      <charset val="134"/>
      <scheme val="minor"/>
    </font>
    <font>
      <b/>
      <sz val="9"/>
      <color rgb="FF568439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i/>
      <sz val="9"/>
      <color rgb="FF231F20"/>
      <name val="Calibri"/>
      <charset val="134"/>
      <scheme val="minor"/>
    </font>
    <font>
      <b/>
      <sz val="10"/>
      <color rgb="FF568543"/>
      <name val="Arial"/>
      <charset val="134"/>
    </font>
    <font>
      <b/>
      <sz val="8"/>
      <color rgb="FF568439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i/>
      <sz val="11"/>
      <color theme="0"/>
      <name val="Calibri"/>
      <charset val="134"/>
      <scheme val="minor"/>
    </font>
    <font>
      <b/>
      <sz val="14"/>
      <color theme="0" tint="-0.349986266670736"/>
      <name val="Calibri"/>
      <charset val="134"/>
      <scheme val="minor"/>
    </font>
    <font>
      <sz val="9"/>
      <name val="Tahoma"/>
      <charset val="134"/>
    </font>
    <font>
      <b/>
      <sz val="9"/>
      <name val="Tahoma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FB638"/>
        <bgColor indexed="64"/>
      </patternFill>
    </fill>
    <fill>
      <patternFill patternType="solid">
        <fgColor rgb="FFF3FADE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56843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4DF9B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DAEBC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8">
    <border>
      <left/>
      <right/>
      <top/>
      <bottom/>
      <diagonal/>
    </border>
    <border>
      <left style="medium">
        <color rgb="FF8DC63F"/>
      </left>
      <right style="thin">
        <color theme="0"/>
      </right>
      <top style="medium">
        <color rgb="FF8DC63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8DC63F"/>
      </top>
      <bottom style="thin">
        <color theme="0"/>
      </bottom>
      <diagonal/>
    </border>
    <border>
      <left style="thin">
        <color theme="0"/>
      </left>
      <right/>
      <top style="medium">
        <color rgb="FF8DC63F"/>
      </top>
      <bottom/>
      <diagonal/>
    </border>
    <border>
      <left/>
      <right/>
      <top style="medium">
        <color rgb="FF8DC63F"/>
      </top>
      <bottom/>
      <diagonal/>
    </border>
    <border>
      <left/>
      <right style="thin">
        <color theme="0"/>
      </right>
      <top style="medium">
        <color rgb="FF8DC63F"/>
      </top>
      <bottom/>
      <diagonal/>
    </border>
    <border>
      <left style="medium">
        <color rgb="FF8DC63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rgb="FF8DC63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8DC63F"/>
      </left>
      <right style="medium">
        <color rgb="FF92D050"/>
      </right>
      <top style="medium">
        <color rgb="FF8DC63F"/>
      </top>
      <bottom style="medium">
        <color rgb="FF8DC63F"/>
      </bottom>
      <diagonal/>
    </border>
    <border>
      <left style="medium">
        <color rgb="FF92D050"/>
      </left>
      <right style="medium">
        <color rgb="FF92D050"/>
      </right>
      <top style="medium">
        <color rgb="FF8DC63F"/>
      </top>
      <bottom style="medium">
        <color rgb="FF8DC63F"/>
      </bottom>
      <diagonal/>
    </border>
    <border>
      <left style="medium">
        <color rgb="FF92D050"/>
      </left>
      <right style="medium">
        <color rgb="FF8DC63F"/>
      </right>
      <top style="medium">
        <color rgb="FF8DC63F"/>
      </top>
      <bottom style="medium">
        <color rgb="FF8DC63F"/>
      </bottom>
      <diagonal/>
    </border>
    <border>
      <left style="medium">
        <color rgb="FF8DC63F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medium">
        <color rgb="FF8DC63F"/>
      </right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thin">
        <color rgb="FF8DC63F"/>
      </right>
      <top/>
      <bottom style="thin">
        <color rgb="FF8DC63F"/>
      </bottom>
      <diagonal/>
    </border>
    <border>
      <left style="thin">
        <color rgb="FF8DC63F"/>
      </left>
      <right style="medium">
        <color rgb="FF8DC63F"/>
      </right>
      <top/>
      <bottom style="thin">
        <color rgb="FF8DC63F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/>
      <diagonal/>
    </border>
    <border>
      <left style="thin">
        <color rgb="FF8DC63F"/>
      </left>
      <right style="medium">
        <color rgb="FF8DC63F"/>
      </right>
      <top style="thin">
        <color rgb="FF8DC63F"/>
      </top>
      <bottom/>
      <diagonal/>
    </border>
    <border>
      <left style="medium">
        <color rgb="FF8DC63F"/>
      </left>
      <right style="thin">
        <color theme="0"/>
      </right>
      <top/>
      <bottom style="medium">
        <color rgb="FF8DC63F"/>
      </bottom>
      <diagonal/>
    </border>
    <border>
      <left style="thin">
        <color theme="0"/>
      </left>
      <right style="thin">
        <color theme="0"/>
      </right>
      <top/>
      <bottom style="medium">
        <color rgb="FF8DC6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8DC6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8DC63F"/>
      </left>
      <right/>
      <top style="medium">
        <color rgb="FF8DC63F"/>
      </top>
      <bottom style="thin">
        <color rgb="FF8DC63F"/>
      </bottom>
      <diagonal/>
    </border>
    <border>
      <left/>
      <right/>
      <top style="medium">
        <color rgb="FF8DC63F"/>
      </top>
      <bottom style="thin">
        <color rgb="FF8DC63F"/>
      </bottom>
      <diagonal/>
    </border>
    <border>
      <left/>
      <right style="medium">
        <color rgb="FF8DC63F"/>
      </right>
      <top style="medium">
        <color rgb="FF8DC63F"/>
      </top>
      <bottom style="thin">
        <color rgb="FF8DC63F"/>
      </bottom>
      <diagonal/>
    </border>
    <border>
      <left style="medium">
        <color rgb="FF8DC63F"/>
      </left>
      <right/>
      <top/>
      <bottom style="medium">
        <color rgb="FF92D050"/>
      </bottom>
      <diagonal/>
    </border>
    <border>
      <left style="medium">
        <color rgb="FF8DC63F"/>
      </left>
      <right style="medium">
        <color rgb="FF92D050"/>
      </right>
      <top style="medium">
        <color rgb="FF8DC63F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8DC63F"/>
      </top>
      <bottom style="medium">
        <color rgb="FF92D050"/>
      </bottom>
      <diagonal/>
    </border>
    <border>
      <left style="medium">
        <color rgb="FF92D050"/>
      </left>
      <right style="medium">
        <color rgb="FF8DC63F"/>
      </right>
      <top style="medium">
        <color rgb="FF8DC63F"/>
      </top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8DC63F"/>
      </right>
      <top/>
      <bottom style="medium">
        <color rgb="FF92D050"/>
      </bottom>
      <diagonal/>
    </border>
    <border>
      <left style="medium">
        <color rgb="FF8DC63F"/>
      </left>
      <right/>
      <top style="thin">
        <color rgb="FF8DC63F"/>
      </top>
      <bottom style="thin">
        <color rgb="FF8DC63F"/>
      </bottom>
      <diagonal/>
    </border>
    <border>
      <left/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medium">
        <color rgb="FF8DC63F"/>
      </left>
      <right/>
      <top style="thin">
        <color rgb="FF8DC63F"/>
      </top>
      <bottom style="medium">
        <color rgb="FF8DC63F"/>
      </bottom>
      <diagonal/>
    </border>
    <border>
      <left style="medium">
        <color rgb="FF8DC63F"/>
      </left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thin">
        <color rgb="FF8DC63F"/>
      </top>
      <bottom style="medium">
        <color rgb="FF8DC63F"/>
      </bottom>
      <diagonal/>
    </border>
    <border>
      <left/>
      <right style="thin">
        <color rgb="FF8DC63F"/>
      </right>
      <top style="thin">
        <color rgb="FF8DC63F"/>
      </top>
      <bottom style="medium">
        <color rgb="FF8DC63F"/>
      </bottom>
      <diagonal/>
    </border>
    <border>
      <left style="medium">
        <color rgb="FF8FB638"/>
      </left>
      <right/>
      <top style="medium">
        <color rgb="FF8FB638"/>
      </top>
      <bottom style="medium">
        <color rgb="FF8DC63F"/>
      </bottom>
      <diagonal/>
    </border>
    <border>
      <left/>
      <right/>
      <top style="medium">
        <color rgb="FF8FB638"/>
      </top>
      <bottom style="medium">
        <color rgb="FF8DC63F"/>
      </bottom>
      <diagonal/>
    </border>
    <border>
      <left/>
      <right style="medium">
        <color rgb="FF8FB638"/>
      </right>
      <top style="medium">
        <color rgb="FF8FB638"/>
      </top>
      <bottom style="medium">
        <color rgb="FF8DC63F"/>
      </bottom>
      <diagonal/>
    </border>
    <border>
      <left style="medium">
        <color rgb="FF8FB638"/>
      </left>
      <right/>
      <top style="medium">
        <color rgb="FF8DC63F"/>
      </top>
      <bottom style="medium">
        <color rgb="FF92D050"/>
      </bottom>
      <diagonal/>
    </border>
    <border>
      <left style="medium">
        <color rgb="FF92D050"/>
      </left>
      <right style="medium">
        <color rgb="FF8FB638"/>
      </right>
      <top style="medium">
        <color rgb="FF8DC63F"/>
      </top>
      <bottom style="medium">
        <color rgb="FF92D050"/>
      </bottom>
      <diagonal/>
    </border>
    <border>
      <left style="medium">
        <color rgb="FF8FB638"/>
      </left>
      <right/>
      <top style="thin">
        <color rgb="FF8DC63F"/>
      </top>
      <bottom style="thin">
        <color rgb="FF8DC63F"/>
      </bottom>
      <diagonal/>
    </border>
    <border>
      <left style="thin">
        <color rgb="FF8DC63F"/>
      </left>
      <right style="medium">
        <color rgb="FF8FB638"/>
      </right>
      <top style="thin">
        <color rgb="FF8DC63F"/>
      </top>
      <bottom style="thin">
        <color rgb="FF8DC63F"/>
      </bottom>
      <diagonal/>
    </border>
    <border>
      <left style="medium">
        <color rgb="FF8FB638"/>
      </left>
      <right/>
      <top/>
      <bottom style="medium">
        <color rgb="FF8FB638"/>
      </bottom>
      <diagonal/>
    </border>
    <border>
      <left style="thin">
        <color rgb="FF8DC63F"/>
      </left>
      <right style="thin">
        <color rgb="FF8DC63F"/>
      </right>
      <top style="thin">
        <color rgb="FF8DC63F"/>
      </top>
      <bottom style="medium">
        <color rgb="FF8FB638"/>
      </bottom>
      <diagonal/>
    </border>
    <border>
      <left style="thin">
        <color rgb="FF8DC63F"/>
      </left>
      <right style="medium">
        <color rgb="FF8FB638"/>
      </right>
      <top style="thin">
        <color rgb="FF8DC63F"/>
      </top>
      <bottom style="medium">
        <color rgb="FF8FB638"/>
      </bottom>
      <diagonal/>
    </border>
    <border>
      <left/>
      <right style="medium">
        <color rgb="FF8DC63F"/>
      </right>
      <top style="medium">
        <color rgb="FF8DC63F"/>
      </top>
      <bottom/>
      <diagonal/>
    </border>
    <border>
      <left/>
      <right style="medium">
        <color rgb="FF8DC63F"/>
      </right>
      <top/>
      <bottom/>
      <diagonal/>
    </border>
    <border>
      <left style="thin">
        <color theme="0"/>
      </left>
      <right style="medium">
        <color rgb="FF8DC63F"/>
      </right>
      <top style="thin">
        <color theme="0"/>
      </top>
      <bottom style="medium">
        <color rgb="FF8DC63F"/>
      </bottom>
      <diagonal/>
    </border>
    <border>
      <left style="medium">
        <color rgb="FF8FB638"/>
      </left>
      <right style="medium">
        <color theme="0"/>
      </right>
      <top style="medium">
        <color rgb="FF8FB638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FB638"/>
      </top>
      <bottom/>
      <diagonal/>
    </border>
    <border>
      <left style="medium">
        <color theme="0"/>
      </left>
      <right style="medium">
        <color theme="0"/>
      </right>
      <top style="medium">
        <color rgb="FF8FB638"/>
      </top>
      <bottom style="medium">
        <color theme="0"/>
      </bottom>
      <diagonal/>
    </border>
    <border>
      <left style="medium">
        <color rgb="FF8FB638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8FB638"/>
      </left>
      <right style="medium">
        <color theme="0"/>
      </right>
      <top style="medium">
        <color theme="0"/>
      </top>
      <bottom style="thin">
        <color rgb="FF8FB638"/>
      </bottom>
      <diagonal/>
    </border>
    <border>
      <left style="medium">
        <color theme="0"/>
      </left>
      <right style="thin">
        <color rgb="FF8FB638"/>
      </right>
      <top style="medium">
        <color theme="0"/>
      </top>
      <bottom style="thin">
        <color rgb="FF8FB638"/>
      </bottom>
      <diagonal/>
    </border>
    <border>
      <left style="thin">
        <color rgb="FF8FB638"/>
      </left>
      <right style="thin">
        <color rgb="FF8FB638"/>
      </right>
      <top style="medium">
        <color theme="0"/>
      </top>
      <bottom style="thin">
        <color rgb="FF8FB638"/>
      </bottom>
      <diagonal/>
    </border>
    <border>
      <left style="medium">
        <color rgb="FF8FB638"/>
      </left>
      <right style="thin">
        <color rgb="FF8FB638"/>
      </right>
      <top style="thin">
        <color rgb="FF8FB638"/>
      </top>
      <bottom style="thin">
        <color rgb="FF8FB638"/>
      </bottom>
      <diagonal/>
    </border>
    <border>
      <left style="thin">
        <color rgb="FF8FB638"/>
      </left>
      <right style="thin">
        <color rgb="FF8FB638"/>
      </right>
      <top style="thin">
        <color rgb="FF8FB638"/>
      </top>
      <bottom style="thin">
        <color rgb="FF8FB638"/>
      </bottom>
      <diagonal/>
    </border>
    <border>
      <left style="medium">
        <color rgb="FF8FB638"/>
      </left>
      <right style="medium">
        <color theme="0"/>
      </right>
      <top style="thin">
        <color rgb="FF8FB638"/>
      </top>
      <bottom style="medium">
        <color rgb="FF8FB638"/>
      </bottom>
      <diagonal/>
    </border>
    <border>
      <left style="medium">
        <color theme="0"/>
      </left>
      <right style="medium">
        <color theme="0"/>
      </right>
      <top style="thin">
        <color rgb="FF8FB638"/>
      </top>
      <bottom style="medium">
        <color rgb="FF8FB638"/>
      </bottom>
      <diagonal/>
    </border>
    <border>
      <left style="medium">
        <color theme="0"/>
      </left>
      <right style="medium">
        <color rgb="FF8FB638"/>
      </right>
      <top style="medium">
        <color rgb="FF8FB638"/>
      </top>
      <bottom/>
      <diagonal/>
    </border>
    <border>
      <left style="medium">
        <color theme="0"/>
      </left>
      <right style="medium">
        <color rgb="FF8FB638"/>
      </right>
      <top/>
      <bottom/>
      <diagonal/>
    </border>
    <border>
      <left style="medium">
        <color theme="0"/>
      </left>
      <right style="medium">
        <color rgb="FF8FB638"/>
      </right>
      <top/>
      <bottom style="medium">
        <color theme="0"/>
      </bottom>
      <diagonal/>
    </border>
    <border>
      <left style="thin">
        <color rgb="FF8FB638"/>
      </left>
      <right style="medium">
        <color rgb="FF8FB638"/>
      </right>
      <top style="medium">
        <color theme="0"/>
      </top>
      <bottom style="thin">
        <color rgb="FF8FB638"/>
      </bottom>
      <diagonal/>
    </border>
    <border>
      <left style="thin">
        <color rgb="FF8FB638"/>
      </left>
      <right style="medium">
        <color rgb="FF8FB638"/>
      </right>
      <top style="thin">
        <color rgb="FF8FB638"/>
      </top>
      <bottom style="thin">
        <color rgb="FF8FB638"/>
      </bottom>
      <diagonal/>
    </border>
    <border>
      <left style="medium">
        <color theme="0"/>
      </left>
      <right style="medium">
        <color rgb="FF8FB638"/>
      </right>
      <top style="thin">
        <color rgb="FF8FB638"/>
      </top>
      <bottom style="medium">
        <color rgb="FF8FB638"/>
      </bottom>
      <diagonal/>
    </border>
    <border>
      <left style="medium">
        <color rgb="FF8FB638"/>
      </left>
      <right/>
      <top style="medium">
        <color rgb="FF8FB638"/>
      </top>
      <bottom/>
      <diagonal/>
    </border>
    <border>
      <left/>
      <right/>
      <top style="medium">
        <color rgb="FF8FB638"/>
      </top>
      <bottom/>
      <diagonal/>
    </border>
    <border>
      <left/>
      <right style="medium">
        <color rgb="FF8FB638"/>
      </right>
      <top style="medium">
        <color rgb="FF8FB638"/>
      </top>
      <bottom/>
      <diagonal/>
    </border>
    <border>
      <left style="medium">
        <color rgb="FF8FB638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8FB638"/>
      </right>
      <top/>
      <bottom/>
      <diagonal/>
    </border>
    <border>
      <left style="medium">
        <color rgb="FF8DC63F"/>
      </left>
      <right/>
      <top style="medium">
        <color rgb="FF8DC63F"/>
      </top>
      <bottom/>
      <diagonal/>
    </border>
    <border>
      <left style="medium">
        <color rgb="FF8FB638"/>
      </left>
      <right style="thin">
        <color rgb="FF8DC63F"/>
      </right>
      <top style="thin">
        <color rgb="FF8DC63F"/>
      </top>
      <bottom style="thin">
        <color rgb="FF8DC63F"/>
      </bottom>
      <diagonal/>
    </border>
    <border>
      <left style="medium">
        <color theme="0"/>
      </left>
      <right style="medium">
        <color theme="0"/>
      </right>
      <top style="medium">
        <color rgb="FF8DC63F"/>
      </top>
      <bottom style="medium">
        <color theme="0"/>
      </bottom>
      <diagonal/>
    </border>
    <border>
      <left style="medium">
        <color rgb="FF8DC63F"/>
      </left>
      <right/>
      <top/>
      <bottom style="medium">
        <color rgb="FF8DC63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DC63F"/>
      </bottom>
      <diagonal/>
    </border>
    <border>
      <left style="medium">
        <color theme="0"/>
      </left>
      <right style="thin">
        <color rgb="FF8DC63F"/>
      </right>
      <top style="medium">
        <color theme="0"/>
      </top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 style="medium">
        <color theme="0"/>
      </top>
      <bottom style="medium">
        <color rgb="FF8DC63F"/>
      </bottom>
      <diagonal/>
    </border>
    <border>
      <left style="medium">
        <color rgb="FF8DC63F"/>
      </left>
      <right/>
      <top style="medium">
        <color rgb="FF8DC63F"/>
      </top>
      <bottom style="medium">
        <color rgb="FF8DC63F"/>
      </bottom>
      <diagonal/>
    </border>
    <border>
      <left/>
      <right/>
      <top style="medium">
        <color rgb="FF8DC63F"/>
      </top>
      <bottom style="medium">
        <color rgb="FF8DC63F"/>
      </bottom>
      <diagonal/>
    </border>
    <border>
      <left style="medium">
        <color rgb="FF8DC63F"/>
      </left>
      <right style="thin">
        <color rgb="FF8DC63F"/>
      </right>
      <top/>
      <bottom style="thin">
        <color rgb="FF8DC63F"/>
      </bottom>
      <diagonal/>
    </border>
    <border>
      <left/>
      <right style="thin">
        <color rgb="FF8DC63F"/>
      </right>
      <top/>
      <bottom style="thin">
        <color rgb="FF8DC63F"/>
      </bottom>
      <diagonal/>
    </border>
    <border>
      <left style="medium">
        <color rgb="FF8DC63F"/>
      </left>
      <right style="thin">
        <color rgb="FF8DC63F"/>
      </right>
      <top style="medium">
        <color rgb="FF8DC63F"/>
      </top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medium">
        <color rgb="FF8DC63F"/>
      </top>
      <bottom style="medium">
        <color rgb="FF8DC63F"/>
      </bottom>
      <diagonal/>
    </border>
    <border>
      <left/>
      <right style="thin">
        <color rgb="FF8DC63F"/>
      </right>
      <top/>
      <bottom style="medium">
        <color rgb="FF8DC63F"/>
      </bottom>
      <diagonal/>
    </border>
    <border>
      <left style="thin">
        <color rgb="FF8DC63F"/>
      </left>
      <right style="thin">
        <color rgb="FF8DC63F"/>
      </right>
      <top/>
      <bottom style="medium">
        <color rgb="FF8DC63F"/>
      </bottom>
      <diagonal/>
    </border>
    <border>
      <left/>
      <right style="medium">
        <color theme="0"/>
      </right>
      <top style="medium">
        <color rgb="FF8DC63F"/>
      </top>
      <bottom style="medium">
        <color rgb="FF8DC63F"/>
      </bottom>
      <diagonal/>
    </border>
    <border>
      <left/>
      <right style="medium">
        <color theme="0"/>
      </right>
      <top/>
      <bottom style="medium">
        <color rgb="FF8DC63F"/>
      </bottom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rgb="FF8DC63F"/>
      </right>
      <top style="medium">
        <color rgb="FF8DC63F"/>
      </top>
      <bottom style="medium">
        <color theme="0"/>
      </bottom>
      <diagonal/>
    </border>
    <border>
      <left style="thin">
        <color rgb="FF8DC63F"/>
      </left>
      <right style="medium">
        <color theme="0"/>
      </right>
      <top style="medium">
        <color theme="0"/>
      </top>
      <bottom style="medium">
        <color rgb="FF8DC63F"/>
      </bottom>
      <diagonal/>
    </border>
    <border>
      <left style="medium">
        <color theme="0"/>
      </left>
      <right style="medium">
        <color rgb="FF8DC63F"/>
      </right>
      <top style="medium">
        <color theme="0"/>
      </top>
      <bottom style="medium">
        <color rgb="FF8DC63F"/>
      </bottom>
      <diagonal/>
    </border>
    <border>
      <left/>
      <right style="medium">
        <color rgb="FF8DC63F"/>
      </right>
      <top style="medium">
        <color rgb="FF8DC63F"/>
      </top>
      <bottom style="medium">
        <color rgb="FF8DC6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8DC63F"/>
      </right>
      <top/>
      <bottom style="medium">
        <color rgb="FF8DC63F"/>
      </bottom>
      <diagonal/>
    </border>
    <border>
      <left style="thin">
        <color rgb="FF8DC63F"/>
      </left>
      <right style="medium">
        <color rgb="FF8DC63F"/>
      </right>
      <top style="medium">
        <color rgb="FF8DC63F"/>
      </top>
      <bottom style="thin">
        <color theme="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9" fillId="0" borderId="110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113" applyNumberFormat="0" applyAlignment="0" applyProtection="0">
      <alignment vertical="center"/>
    </xf>
    <xf numFmtId="0" fontId="0" fillId="30" borderId="115" applyNumberFormat="0" applyFont="0" applyAlignment="0" applyProtection="0">
      <alignment vertical="center"/>
    </xf>
    <xf numFmtId="0" fontId="33" fillId="0" borderId="1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9" borderId="111" applyNumberFormat="0" applyAlignment="0" applyProtection="0">
      <alignment vertical="center"/>
    </xf>
    <xf numFmtId="0" fontId="35" fillId="27" borderId="111" applyNumberFormat="0" applyAlignment="0" applyProtection="0">
      <alignment vertical="center"/>
    </xf>
    <xf numFmtId="0" fontId="36" fillId="37" borderId="117" applyNumberFormat="0" applyAlignment="0" applyProtection="0">
      <alignment vertical="center"/>
    </xf>
    <xf numFmtId="0" fontId="30" fillId="0" borderId="114" applyNumberFormat="0" applyFill="0" applyAlignment="0" applyProtection="0">
      <alignment vertical="center"/>
    </xf>
    <xf numFmtId="0" fontId="32" fillId="0" borderId="1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8" fontId="5" fillId="4" borderId="12" xfId="0" applyNumberFormat="1" applyFont="1" applyFill="1" applyBorder="1" applyAlignment="1">
      <alignment horizontal="center" vertical="center" wrapText="1"/>
    </xf>
    <xf numFmtId="178" fontId="5" fillId="4" borderId="13" xfId="0" applyNumberFormat="1" applyFont="1" applyFill="1" applyBorder="1" applyAlignment="1">
      <alignment horizontal="center" vertical="center" wrapText="1"/>
    </xf>
    <xf numFmtId="178" fontId="5" fillId="4" borderId="14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 wrapText="1"/>
    </xf>
    <xf numFmtId="3" fontId="7" fillId="5" borderId="16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178" fontId="7" fillId="5" borderId="17" xfId="0" applyNumberFormat="1" applyFont="1" applyFill="1" applyBorder="1" applyAlignment="1">
      <alignment horizontal="center" vertical="center" wrapText="1"/>
    </xf>
    <xf numFmtId="179" fontId="7" fillId="5" borderId="18" xfId="0" applyNumberFormat="1" applyFont="1" applyFill="1" applyBorder="1" applyAlignment="1">
      <alignment horizontal="center" vertical="center" wrapText="1"/>
    </xf>
    <xf numFmtId="178" fontId="7" fillId="5" borderId="1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8" fontId="7" fillId="0" borderId="17" xfId="0" applyNumberFormat="1" applyFont="1" applyBorder="1" applyAlignment="1">
      <alignment horizontal="center" vertical="center" wrapText="1"/>
    </xf>
    <xf numFmtId="179" fontId="7" fillId="0" borderId="16" xfId="0" applyNumberFormat="1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179" fontId="7" fillId="5" borderId="16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178" fontId="7" fillId="0" borderId="17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78" fontId="7" fillId="0" borderId="21" xfId="0" applyNumberFormat="1" applyFont="1" applyBorder="1" applyAlignment="1">
      <alignment horizontal="center" vertical="center" wrapText="1"/>
    </xf>
    <xf numFmtId="179" fontId="7" fillId="0" borderId="20" xfId="0" applyNumberFormat="1" applyFont="1" applyBorder="1" applyAlignment="1">
      <alignment horizontal="center" vertical="center" wrapText="1"/>
    </xf>
    <xf numFmtId="0" fontId="4" fillId="6" borderId="22" xfId="0" applyFont="1" applyFill="1" applyBorder="1" applyAlignment="1">
      <alignment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3" fontId="4" fillId="6" borderId="2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2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7" borderId="0" xfId="0" applyFont="1" applyFill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3" fontId="6" fillId="8" borderId="7" xfId="0" applyNumberFormat="1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left" vertical="center" wrapText="1"/>
    </xf>
    <xf numFmtId="0" fontId="11" fillId="7" borderId="27" xfId="0" applyFont="1" applyFill="1" applyBorder="1" applyAlignment="1">
      <alignment horizontal="left" vertical="center" wrapText="1"/>
    </xf>
    <xf numFmtId="3" fontId="4" fillId="7" borderId="7" xfId="0" applyNumberFormat="1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178" fontId="7" fillId="4" borderId="31" xfId="0" applyNumberFormat="1" applyFont="1" applyFill="1" applyBorder="1" applyAlignment="1">
      <alignment horizontal="center" vertical="center" wrapText="1"/>
    </xf>
    <xf numFmtId="178" fontId="5" fillId="4" borderId="32" xfId="0" applyNumberFormat="1" applyFont="1" applyFill="1" applyBorder="1" applyAlignment="1">
      <alignment horizontal="center" vertical="center" wrapText="1"/>
    </xf>
    <xf numFmtId="178" fontId="5" fillId="4" borderId="33" xfId="0" applyNumberFormat="1" applyFont="1" applyFill="1" applyBorder="1" applyAlignment="1">
      <alignment horizontal="center" vertical="center" wrapText="1"/>
    </xf>
    <xf numFmtId="178" fontId="5" fillId="4" borderId="34" xfId="0" applyNumberFormat="1" applyFont="1" applyFill="1" applyBorder="1" applyAlignment="1">
      <alignment horizontal="center" vertical="center" wrapText="1"/>
    </xf>
    <xf numFmtId="178" fontId="5" fillId="4" borderId="35" xfId="0" applyNumberFormat="1" applyFont="1" applyFill="1" applyBorder="1" applyAlignment="1">
      <alignment horizontal="center" vertical="center" wrapText="1"/>
    </xf>
    <xf numFmtId="178" fontId="5" fillId="4" borderId="36" xfId="0" applyNumberFormat="1" applyFont="1" applyFill="1" applyBorder="1" applyAlignment="1">
      <alignment horizontal="center" vertical="center" wrapText="1"/>
    </xf>
    <xf numFmtId="178" fontId="5" fillId="4" borderId="37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8" fontId="7" fillId="0" borderId="39" xfId="0" applyNumberFormat="1" applyFont="1" applyFill="1" applyBorder="1" applyAlignment="1">
      <alignment horizontal="center" vertical="center" wrapText="1"/>
    </xf>
    <xf numFmtId="178" fontId="7" fillId="0" borderId="16" xfId="0" applyNumberFormat="1" applyFont="1" applyFill="1" applyBorder="1" applyAlignment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178" fontId="7" fillId="0" borderId="44" xfId="0" applyNumberFormat="1" applyFont="1" applyFill="1" applyBorder="1" applyAlignment="1">
      <alignment horizontal="center" vertical="center" wrapText="1"/>
    </xf>
    <xf numFmtId="178" fontId="7" fillId="0" borderId="42" xfId="0" applyNumberFormat="1" applyFont="1" applyFill="1" applyBorder="1" applyAlignment="1">
      <alignment horizontal="center" vertical="center" wrapText="1"/>
    </xf>
    <xf numFmtId="178" fontId="7" fillId="0" borderId="43" xfId="0" applyNumberFormat="1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178" fontId="5" fillId="4" borderId="48" xfId="0" applyNumberFormat="1" applyFont="1" applyFill="1" applyBorder="1" applyAlignment="1">
      <alignment horizontal="center" vertical="center" wrapText="1"/>
    </xf>
    <xf numFmtId="178" fontId="5" fillId="4" borderId="49" xfId="0" applyNumberFormat="1" applyFont="1" applyFill="1" applyBorder="1" applyAlignment="1">
      <alignment horizontal="center" vertical="center" wrapText="1"/>
    </xf>
    <xf numFmtId="0" fontId="7" fillId="0" borderId="50" xfId="0" applyFont="1" applyBorder="1" applyAlignment="1">
      <alignment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51" xfId="0" applyNumberFormat="1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11" fillId="9" borderId="52" xfId="0" applyFont="1" applyFill="1" applyBorder="1"/>
    <xf numFmtId="179" fontId="4" fillId="9" borderId="53" xfId="0" applyNumberFormat="1" applyFont="1" applyFill="1" applyBorder="1" applyAlignment="1">
      <alignment horizontal="center" vertical="center" wrapText="1"/>
    </xf>
    <xf numFmtId="179" fontId="4" fillId="9" borderId="5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8" fontId="5" fillId="10" borderId="12" xfId="0" applyNumberFormat="1" applyFont="1" applyFill="1" applyBorder="1" applyAlignment="1">
      <alignment horizontal="center" vertical="center" wrapText="1"/>
    </xf>
    <xf numFmtId="178" fontId="5" fillId="10" borderId="13" xfId="0" applyNumberFormat="1" applyFont="1" applyFill="1" applyBorder="1" applyAlignment="1">
      <alignment horizontal="center" vertical="center" wrapText="1"/>
    </xf>
    <xf numFmtId="178" fontId="5" fillId="10" borderId="14" xfId="0" applyNumberFormat="1" applyFont="1" applyFill="1" applyBorder="1" applyAlignment="1">
      <alignment horizontal="center" vertical="center" wrapText="1"/>
    </xf>
    <xf numFmtId="178" fontId="5" fillId="11" borderId="12" xfId="0" applyNumberFormat="1" applyFont="1" applyFill="1" applyBorder="1" applyAlignment="1">
      <alignment horizontal="center" vertical="center" wrapText="1"/>
    </xf>
    <xf numFmtId="178" fontId="5" fillId="11" borderId="13" xfId="0" applyNumberFormat="1" applyFont="1" applyFill="1" applyBorder="1" applyAlignment="1">
      <alignment horizontal="center" vertical="center" wrapText="1"/>
    </xf>
    <xf numFmtId="3" fontId="7" fillId="5" borderId="18" xfId="0" applyNumberFormat="1" applyFont="1" applyFill="1" applyBorder="1" applyAlignment="1">
      <alignment horizontal="center" vertical="center" wrapText="1"/>
    </xf>
    <xf numFmtId="3" fontId="7" fillId="5" borderId="19" xfId="0" applyNumberFormat="1" applyFont="1" applyFill="1" applyBorder="1" applyAlignment="1">
      <alignment horizontal="center" vertical="center" wrapText="1"/>
    </xf>
    <xf numFmtId="1" fontId="7" fillId="5" borderId="18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3" fontId="7" fillId="5" borderId="17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3" fontId="7" fillId="0" borderId="21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178" fontId="5" fillId="11" borderId="14" xfId="0" applyNumberFormat="1" applyFont="1" applyFill="1" applyBorder="1" applyAlignment="1">
      <alignment horizontal="center" vertical="center" wrapText="1"/>
    </xf>
    <xf numFmtId="1" fontId="7" fillId="5" borderId="19" xfId="0" applyNumberFormat="1" applyFont="1" applyFill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5" borderId="17" xfId="0" applyNumberFormat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3" fontId="4" fillId="6" borderId="5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12" fillId="4" borderId="66" xfId="0" applyFont="1" applyFill="1" applyBorder="1" applyAlignment="1">
      <alignment horizontal="center" vertical="center" wrapText="1"/>
    </xf>
    <xf numFmtId="0" fontId="12" fillId="4" borderId="67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vertical="center" wrapText="1"/>
    </xf>
    <xf numFmtId="3" fontId="7" fillId="5" borderId="69" xfId="0" applyNumberFormat="1" applyFont="1" applyFill="1" applyBorder="1" applyAlignment="1">
      <alignment horizontal="right" vertical="center" wrapText="1" indent="1"/>
    </xf>
    <xf numFmtId="0" fontId="6" fillId="0" borderId="68" xfId="0" applyFont="1" applyBorder="1" applyAlignment="1">
      <alignment vertical="center" wrapText="1"/>
    </xf>
    <xf numFmtId="3" fontId="7" fillId="0" borderId="69" xfId="0" applyNumberFormat="1" applyFont="1" applyBorder="1" applyAlignment="1">
      <alignment horizontal="right" vertical="center" wrapText="1" indent="1"/>
    </xf>
    <xf numFmtId="0" fontId="4" fillId="6" borderId="70" xfId="0" applyFont="1" applyFill="1" applyBorder="1" applyAlignment="1">
      <alignment vertical="center" wrapText="1"/>
    </xf>
    <xf numFmtId="3" fontId="4" fillId="6" borderId="71" xfId="0" applyNumberFormat="1" applyFont="1" applyFill="1" applyBorder="1" applyAlignment="1">
      <alignment horizontal="right" vertical="center" wrapText="1" inden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vertical="center" wrapText="1"/>
    </xf>
    <xf numFmtId="3" fontId="6" fillId="4" borderId="76" xfId="0" applyNumberFormat="1" applyFont="1" applyFill="1" applyBorder="1" applyAlignment="1">
      <alignment horizontal="right" vertical="center" wrapText="1" indent="1"/>
    </xf>
    <xf numFmtId="3" fontId="4" fillId="6" borderId="77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/>
    <xf numFmtId="0" fontId="13" fillId="0" borderId="0" xfId="0" applyFont="1"/>
    <xf numFmtId="0" fontId="1" fillId="0" borderId="0" xfId="0" applyFont="1" applyFill="1" applyAlignment="1"/>
    <xf numFmtId="0" fontId="14" fillId="6" borderId="78" xfId="0" applyFont="1" applyFill="1" applyBorder="1" applyAlignment="1">
      <alignment horizontal="center" vertical="center" wrapText="1"/>
    </xf>
    <xf numFmtId="0" fontId="14" fillId="6" borderId="79" xfId="0" applyFont="1" applyFill="1" applyBorder="1" applyAlignment="1">
      <alignment horizontal="center" vertical="center" wrapText="1"/>
    </xf>
    <xf numFmtId="0" fontId="14" fillId="6" borderId="80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wrapText="1"/>
    </xf>
    <xf numFmtId="0" fontId="3" fillId="3" borderId="82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 wrapText="1"/>
    </xf>
    <xf numFmtId="0" fontId="15" fillId="12" borderId="84" xfId="0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5" fillId="12" borderId="55" xfId="0" applyFont="1" applyFill="1" applyBorder="1" applyAlignment="1">
      <alignment vertical="center" wrapText="1"/>
    </xf>
    <xf numFmtId="0" fontId="6" fillId="5" borderId="85" xfId="0" applyFont="1" applyFill="1" applyBorder="1" applyAlignment="1">
      <alignment vertical="center" wrapText="1"/>
    </xf>
    <xf numFmtId="3" fontId="8" fillId="5" borderId="16" xfId="0" applyNumberFormat="1" applyFont="1" applyFill="1" applyBorder="1" applyAlignment="1">
      <alignment horizontal="right" indent="1"/>
    </xf>
    <xf numFmtId="0" fontId="8" fillId="5" borderId="51" xfId="0" applyFont="1" applyFill="1" applyBorder="1" applyAlignment="1">
      <alignment vertical="center" wrapText="1"/>
    </xf>
    <xf numFmtId="0" fontId="6" fillId="0" borderId="8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right" indent="1"/>
    </xf>
    <xf numFmtId="0" fontId="8" fillId="0" borderId="51" xfId="0" applyFont="1" applyBorder="1" applyAlignment="1">
      <alignment vertical="center" wrapText="1"/>
    </xf>
    <xf numFmtId="3" fontId="8" fillId="0" borderId="16" xfId="0" applyNumberFormat="1" applyFont="1" applyBorder="1" applyAlignment="1">
      <alignment horizontal="right"/>
    </xf>
    <xf numFmtId="0" fontId="8" fillId="0" borderId="17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12" borderId="55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center" vertical="center" wrapText="1"/>
    </xf>
    <xf numFmtId="3" fontId="8" fillId="0" borderId="42" xfId="0" applyNumberFormat="1" applyFont="1" applyBorder="1" applyAlignment="1">
      <alignment horizontal="right" vertical="center" wrapText="1"/>
    </xf>
    <xf numFmtId="3" fontId="13" fillId="0" borderId="0" xfId="0" applyNumberFormat="1" applyFont="1"/>
    <xf numFmtId="0" fontId="16" fillId="0" borderId="0" xfId="0" applyFont="1" applyAlignment="1">
      <alignment horizontal="center" vertical="center"/>
    </xf>
    <xf numFmtId="0" fontId="14" fillId="6" borderId="8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3" fillId="3" borderId="86" xfId="0" applyFont="1" applyFill="1" applyBorder="1" applyAlignment="1">
      <alignment horizontal="center" vertical="center" wrapText="1"/>
    </xf>
    <xf numFmtId="0" fontId="3" fillId="13" borderId="86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 wrapText="1"/>
    </xf>
    <xf numFmtId="0" fontId="17" fillId="4" borderId="89" xfId="0" applyFont="1" applyFill="1" applyBorder="1" applyAlignment="1">
      <alignment horizontal="center" vertical="center" wrapText="1"/>
    </xf>
    <xf numFmtId="0" fontId="17" fillId="4" borderId="90" xfId="0" applyFont="1" applyFill="1" applyBorder="1" applyAlignment="1">
      <alignment horizontal="center" vertical="center" wrapText="1"/>
    </xf>
    <xf numFmtId="0" fontId="15" fillId="12" borderId="91" xfId="0" applyFont="1" applyFill="1" applyBorder="1" applyAlignment="1">
      <alignment vertical="center" wrapText="1"/>
    </xf>
    <xf numFmtId="0" fontId="15" fillId="12" borderId="92" xfId="0" applyFont="1" applyFill="1" applyBorder="1" applyAlignment="1">
      <alignment vertical="center" wrapText="1"/>
    </xf>
    <xf numFmtId="0" fontId="6" fillId="5" borderId="93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3" fontId="8" fillId="5" borderId="94" xfId="0" applyNumberFormat="1" applyFont="1" applyFill="1" applyBorder="1"/>
    <xf numFmtId="3" fontId="8" fillId="5" borderId="18" xfId="0" applyNumberFormat="1" applyFont="1" applyFill="1" applyBorder="1"/>
    <xf numFmtId="0" fontId="6" fillId="14" borderId="15" xfId="0" applyFont="1" applyFill="1" applyBorder="1" applyAlignment="1">
      <alignment vertical="center" wrapText="1"/>
    </xf>
    <xf numFmtId="0" fontId="7" fillId="14" borderId="17" xfId="0" applyFont="1" applyFill="1" applyBorder="1" applyAlignment="1">
      <alignment horizontal="center" vertical="center" wrapText="1"/>
    </xf>
    <xf numFmtId="3" fontId="8" fillId="14" borderId="39" xfId="0" applyNumberFormat="1" applyFont="1" applyFill="1" applyBorder="1"/>
    <xf numFmtId="3" fontId="8" fillId="14" borderId="16" xfId="0" applyNumberFormat="1" applyFont="1" applyFill="1" applyBorder="1"/>
    <xf numFmtId="0" fontId="7" fillId="5" borderId="17" xfId="0" applyFont="1" applyFill="1" applyBorder="1" applyAlignment="1">
      <alignment horizontal="center" vertical="center" wrapText="1"/>
    </xf>
    <xf numFmtId="3" fontId="8" fillId="5" borderId="39" xfId="0" applyNumberFormat="1" applyFont="1" applyFill="1" applyBorder="1"/>
    <xf numFmtId="3" fontId="8" fillId="5" borderId="16" xfId="0" applyNumberFormat="1" applyFont="1" applyFill="1" applyBorder="1"/>
    <xf numFmtId="0" fontId="6" fillId="0" borderId="8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12" borderId="91" xfId="0" applyFont="1" applyFill="1" applyBorder="1" applyAlignment="1">
      <alignment horizontal="left" vertical="center" wrapText="1"/>
    </xf>
    <xf numFmtId="0" fontId="15" fillId="12" borderId="92" xfId="0" applyFont="1" applyFill="1" applyBorder="1" applyAlignment="1">
      <alignment horizontal="left" vertical="center" wrapText="1"/>
    </xf>
    <xf numFmtId="0" fontId="15" fillId="12" borderId="84" xfId="0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left" vertical="center" wrapText="1"/>
    </xf>
    <xf numFmtId="0" fontId="6" fillId="0" borderId="95" xfId="0" applyFont="1" applyBorder="1" applyAlignment="1">
      <alignment vertical="center" wrapText="1"/>
    </xf>
    <xf numFmtId="0" fontId="7" fillId="0" borderId="96" xfId="0" applyFont="1" applyBorder="1" applyAlignment="1">
      <alignment horizontal="center" vertical="center" wrapText="1"/>
    </xf>
    <xf numFmtId="3" fontId="8" fillId="0" borderId="97" xfId="0" applyNumberFormat="1" applyFont="1" applyBorder="1"/>
    <xf numFmtId="3" fontId="8" fillId="0" borderId="98" xfId="0" applyNumberFormat="1" applyFont="1" applyBorder="1"/>
    <xf numFmtId="0" fontId="3" fillId="6" borderId="91" xfId="0" applyFont="1" applyFill="1" applyBorder="1" applyAlignment="1">
      <alignment vertical="center" wrapText="1"/>
    </xf>
    <xf numFmtId="0" fontId="3" fillId="6" borderId="99" xfId="0" applyFont="1" applyFill="1" applyBorder="1" applyAlignment="1">
      <alignment vertical="center" wrapText="1"/>
    </xf>
    <xf numFmtId="3" fontId="3" fillId="6" borderId="100" xfId="0" applyNumberFormat="1" applyFont="1" applyFill="1" applyBorder="1" applyAlignment="1">
      <alignment vertical="center" wrapText="1"/>
    </xf>
    <xf numFmtId="3" fontId="3" fillId="6" borderId="101" xfId="0" applyNumberFormat="1" applyFont="1" applyFill="1" applyBorder="1" applyAlignment="1">
      <alignment vertical="center" wrapText="1"/>
    </xf>
    <xf numFmtId="0" fontId="8" fillId="0" borderId="102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0" fontId="17" fillId="4" borderId="104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15" fillId="12" borderId="106" xfId="0" applyFont="1" applyFill="1" applyBorder="1" applyAlignment="1">
      <alignment vertical="center" wrapText="1"/>
    </xf>
    <xf numFmtId="3" fontId="4" fillId="3" borderId="107" xfId="0" applyNumberFormat="1" applyFont="1" applyFill="1" applyBorder="1"/>
    <xf numFmtId="0" fontId="15" fillId="12" borderId="106" xfId="0" applyFont="1" applyFill="1" applyBorder="1" applyAlignment="1">
      <alignment horizontal="left" vertical="center" wrapText="1"/>
    </xf>
    <xf numFmtId="0" fontId="15" fillId="12" borderId="55" xfId="0" applyFont="1" applyFill="1" applyBorder="1" applyAlignment="1">
      <alignment horizontal="left" vertical="center" wrapText="1"/>
    </xf>
    <xf numFmtId="3" fontId="4" fillId="3" borderId="26" xfId="0" applyNumberFormat="1" applyFont="1" applyFill="1" applyBorder="1"/>
    <xf numFmtId="0" fontId="15" fillId="12" borderId="108" xfId="0" applyFont="1" applyFill="1" applyBorder="1" applyAlignment="1">
      <alignment horizontal="left" vertical="center" wrapText="1"/>
    </xf>
    <xf numFmtId="0" fontId="8" fillId="0" borderId="98" xfId="0" applyFont="1" applyBorder="1"/>
    <xf numFmtId="3" fontId="4" fillId="3" borderId="109" xfId="0" applyNumberFormat="1" applyFont="1" applyFill="1" applyBorder="1"/>
    <xf numFmtId="0" fontId="3" fillId="6" borderId="100" xfId="0" applyFont="1" applyFill="1" applyBorder="1" applyAlignment="1">
      <alignment vertical="center" wrapText="1"/>
    </xf>
    <xf numFmtId="3" fontId="4" fillId="6" borderId="108" xfId="0" applyNumberFormat="1" applyFont="1" applyFill="1" applyBorder="1" applyAlignment="1">
      <alignment vertical="center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8FB638"/>
      <color rgb="00F3FADE"/>
      <color rgb="00568439"/>
      <color rgb="008DC6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44"/>
  <sheetViews>
    <sheetView showGridLines="0" tabSelected="1" workbookViewId="0">
      <selection activeCell="B1" sqref="B1:N1"/>
    </sheetView>
  </sheetViews>
  <sheetFormatPr defaultColWidth="11" defaultRowHeight="15"/>
  <cols>
    <col min="1" max="1" width="2" customWidth="1"/>
    <col min="2" max="2" width="57.4285714285714" customWidth="1"/>
    <col min="14" max="14" width="13.7142857142857" customWidth="1"/>
  </cols>
  <sheetData>
    <row r="1" spans="2:1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9.75" customHeight="1" spans="2:1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5.45" customHeight="1" spans="2:3">
      <c r="B3" s="170"/>
      <c r="C3" s="170"/>
    </row>
    <row r="4" customHeight="1" spans="2:14">
      <c r="B4" s="171" t="s">
        <v>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208"/>
    </row>
    <row r="5" customHeight="1" spans="2:14">
      <c r="B5" s="173" t="s">
        <v>3</v>
      </c>
      <c r="C5" s="174" t="s">
        <v>4</v>
      </c>
      <c r="D5" s="175" t="s">
        <v>5</v>
      </c>
      <c r="E5" s="175"/>
      <c r="F5" s="175"/>
      <c r="G5" s="175"/>
      <c r="H5" s="175"/>
      <c r="I5" s="175"/>
      <c r="J5" s="175"/>
      <c r="K5" s="175"/>
      <c r="L5" s="175"/>
      <c r="M5" s="175"/>
      <c r="N5" s="209" t="s">
        <v>6</v>
      </c>
    </row>
    <row r="6" ht="52.15" customHeight="1" spans="2:14">
      <c r="B6" s="176"/>
      <c r="C6" s="177"/>
      <c r="D6" s="178" t="s">
        <v>7</v>
      </c>
      <c r="E6" s="179" t="s">
        <v>8</v>
      </c>
      <c r="F6" s="179" t="s">
        <v>9</v>
      </c>
      <c r="G6" s="179" t="s">
        <v>10</v>
      </c>
      <c r="H6" s="179" t="s">
        <v>11</v>
      </c>
      <c r="I6" s="179" t="s">
        <v>12</v>
      </c>
      <c r="J6" s="179" t="s">
        <v>13</v>
      </c>
      <c r="K6" s="179" t="s">
        <v>14</v>
      </c>
      <c r="L6" s="179" t="s">
        <v>15</v>
      </c>
      <c r="M6" s="210" t="s">
        <v>16</v>
      </c>
      <c r="N6" s="211"/>
    </row>
    <row r="7" customHeight="1" spans="2:14">
      <c r="B7" s="180" t="s">
        <v>17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212"/>
    </row>
    <row r="8" spans="2:14">
      <c r="B8" s="182" t="s">
        <v>18</v>
      </c>
      <c r="C8" s="183" t="s">
        <v>19</v>
      </c>
      <c r="D8" s="184">
        <v>2746</v>
      </c>
      <c r="E8" s="185">
        <v>956</v>
      </c>
      <c r="F8" s="185">
        <v>3978</v>
      </c>
      <c r="G8" s="185">
        <v>1123</v>
      </c>
      <c r="H8" s="185"/>
      <c r="I8" s="185">
        <v>6845</v>
      </c>
      <c r="J8" s="185">
        <v>1457</v>
      </c>
      <c r="K8" s="185">
        <v>1022</v>
      </c>
      <c r="L8" s="185"/>
      <c r="M8" s="185"/>
      <c r="N8" s="213">
        <f>SUM(D8:M8)</f>
        <v>18127</v>
      </c>
    </row>
    <row r="9" spans="2:14">
      <c r="B9" s="186" t="s">
        <v>20</v>
      </c>
      <c r="C9" s="187" t="s">
        <v>21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213">
        <f t="shared" ref="N9:N19" si="0">SUM(D9:M9)</f>
        <v>0</v>
      </c>
    </row>
    <row r="10" spans="2:14">
      <c r="B10" s="21" t="s">
        <v>22</v>
      </c>
      <c r="C10" s="190" t="s">
        <v>21</v>
      </c>
      <c r="D10" s="191">
        <v>87343</v>
      </c>
      <c r="E10" s="192">
        <v>30425</v>
      </c>
      <c r="F10" s="192">
        <v>92744</v>
      </c>
      <c r="G10" s="192">
        <v>6025</v>
      </c>
      <c r="H10" s="192"/>
      <c r="I10" s="192">
        <v>11515</v>
      </c>
      <c r="J10" s="192">
        <v>13925</v>
      </c>
      <c r="K10" s="192">
        <v>38000</v>
      </c>
      <c r="L10" s="192"/>
      <c r="M10" s="192"/>
      <c r="N10" s="213">
        <f t="shared" si="0"/>
        <v>279977</v>
      </c>
    </row>
    <row r="11" spans="2:14">
      <c r="B11" s="186" t="s">
        <v>23</v>
      </c>
      <c r="C11" s="187" t="s">
        <v>21</v>
      </c>
      <c r="D11" s="188">
        <v>19192</v>
      </c>
      <c r="E11" s="189">
        <v>11900</v>
      </c>
      <c r="F11" s="189">
        <v>62768</v>
      </c>
      <c r="G11" s="189">
        <v>1300</v>
      </c>
      <c r="H11" s="189">
        <v>90120</v>
      </c>
      <c r="I11" s="189">
        <v>102428</v>
      </c>
      <c r="J11" s="189">
        <v>19528</v>
      </c>
      <c r="K11" s="189">
        <v>1154</v>
      </c>
      <c r="L11" s="189"/>
      <c r="M11" s="189"/>
      <c r="N11" s="213">
        <f t="shared" si="0"/>
        <v>308390</v>
      </c>
    </row>
    <row r="12" spans="2:14">
      <c r="B12" s="21" t="s">
        <v>24</v>
      </c>
      <c r="C12" s="190" t="s">
        <v>21</v>
      </c>
      <c r="D12" s="191">
        <v>3080</v>
      </c>
      <c r="E12" s="192">
        <v>3264</v>
      </c>
      <c r="F12" s="192">
        <v>14178</v>
      </c>
      <c r="G12" s="192">
        <v>883</v>
      </c>
      <c r="H12" s="192"/>
      <c r="I12" s="192">
        <v>3058</v>
      </c>
      <c r="J12" s="192">
        <v>2458</v>
      </c>
      <c r="K12" s="192">
        <v>1652</v>
      </c>
      <c r="L12" s="192"/>
      <c r="M12" s="192"/>
      <c r="N12" s="213">
        <f t="shared" si="0"/>
        <v>28573</v>
      </c>
    </row>
    <row r="13" spans="2:14">
      <c r="B13" s="186" t="s">
        <v>25</v>
      </c>
      <c r="C13" s="187" t="s">
        <v>19</v>
      </c>
      <c r="D13" s="188">
        <v>95</v>
      </c>
      <c r="E13" s="189">
        <v>25</v>
      </c>
      <c r="F13" s="189">
        <v>54</v>
      </c>
      <c r="G13" s="189">
        <v>82</v>
      </c>
      <c r="H13" s="189"/>
      <c r="I13" s="189">
        <v>92</v>
      </c>
      <c r="J13" s="189">
        <v>12</v>
      </c>
      <c r="K13" s="189">
        <v>29</v>
      </c>
      <c r="L13" s="189"/>
      <c r="M13" s="189"/>
      <c r="N13" s="213">
        <f t="shared" si="0"/>
        <v>389</v>
      </c>
    </row>
    <row r="14" spans="2:14">
      <c r="B14" s="21" t="s">
        <v>26</v>
      </c>
      <c r="C14" s="190" t="s">
        <v>21</v>
      </c>
      <c r="D14" s="191">
        <v>135</v>
      </c>
      <c r="E14" s="192">
        <v>57</v>
      </c>
      <c r="F14" s="192">
        <v>472</v>
      </c>
      <c r="G14" s="192">
        <v>436</v>
      </c>
      <c r="H14" s="192"/>
      <c r="I14" s="192">
        <v>9</v>
      </c>
      <c r="J14" s="192">
        <v>51</v>
      </c>
      <c r="K14" s="192">
        <v>0</v>
      </c>
      <c r="L14" s="192"/>
      <c r="M14" s="192"/>
      <c r="N14" s="213">
        <f t="shared" si="0"/>
        <v>1160</v>
      </c>
    </row>
    <row r="15" spans="2:14">
      <c r="B15" s="186" t="s">
        <v>27</v>
      </c>
      <c r="C15" s="187" t="s">
        <v>28</v>
      </c>
      <c r="D15" s="188">
        <v>3770</v>
      </c>
      <c r="E15" s="189">
        <v>375</v>
      </c>
      <c r="F15" s="189">
        <v>2690</v>
      </c>
      <c r="G15" s="189">
        <v>1317</v>
      </c>
      <c r="H15" s="189"/>
      <c r="I15" s="189">
        <v>2900</v>
      </c>
      <c r="J15" s="189">
        <v>1786</v>
      </c>
      <c r="K15" s="189">
        <v>1647</v>
      </c>
      <c r="L15" s="189"/>
      <c r="M15" s="189"/>
      <c r="N15" s="213">
        <f t="shared" si="0"/>
        <v>14485</v>
      </c>
    </row>
    <row r="16" spans="2:14">
      <c r="B16" s="21" t="s">
        <v>29</v>
      </c>
      <c r="C16" s="190" t="s">
        <v>21</v>
      </c>
      <c r="D16" s="191"/>
      <c r="E16" s="192"/>
      <c r="F16" s="192"/>
      <c r="G16" s="192"/>
      <c r="H16" s="192">
        <v>159900</v>
      </c>
      <c r="I16" s="192"/>
      <c r="J16" s="192"/>
      <c r="K16" s="192"/>
      <c r="L16" s="192"/>
      <c r="M16" s="192"/>
      <c r="N16" s="213">
        <f t="shared" si="0"/>
        <v>159900</v>
      </c>
    </row>
    <row r="17" spans="2:14">
      <c r="B17" s="186" t="s">
        <v>30</v>
      </c>
      <c r="C17" s="187" t="s">
        <v>21</v>
      </c>
      <c r="D17" s="188">
        <v>15</v>
      </c>
      <c r="E17" s="189">
        <v>252</v>
      </c>
      <c r="F17" s="189">
        <v>1800</v>
      </c>
      <c r="G17" s="189">
        <v>952</v>
      </c>
      <c r="H17" s="189"/>
      <c r="I17" s="189"/>
      <c r="J17" s="189"/>
      <c r="K17" s="189"/>
      <c r="L17" s="189">
        <v>82</v>
      </c>
      <c r="M17" s="189"/>
      <c r="N17" s="213">
        <f t="shared" si="0"/>
        <v>3101</v>
      </c>
    </row>
    <row r="18" spans="2:14">
      <c r="B18" s="21" t="s">
        <v>31</v>
      </c>
      <c r="C18" s="190" t="s">
        <v>21</v>
      </c>
      <c r="D18" s="191">
        <v>58600</v>
      </c>
      <c r="E18" s="192">
        <v>13754</v>
      </c>
      <c r="F18" s="192">
        <v>74200</v>
      </c>
      <c r="G18" s="192">
        <v>29665</v>
      </c>
      <c r="H18" s="192">
        <v>10900</v>
      </c>
      <c r="I18" s="192">
        <v>348000</v>
      </c>
      <c r="J18" s="192">
        <v>15962</v>
      </c>
      <c r="K18" s="192">
        <v>4695</v>
      </c>
      <c r="L18" s="192"/>
      <c r="M18" s="192"/>
      <c r="N18" s="213">
        <f t="shared" si="0"/>
        <v>555776</v>
      </c>
    </row>
    <row r="19" ht="15.75" spans="2:14">
      <c r="B19" s="193" t="s">
        <v>32</v>
      </c>
      <c r="C19" s="194" t="s">
        <v>21</v>
      </c>
      <c r="D19" s="188">
        <f>D43-D27-D25-D24-D18-D17-D16-D14-D12-D11-D10-D9</f>
        <v>21595</v>
      </c>
      <c r="E19" s="189">
        <f t="shared" ref="E19:K19" si="1">E43-E27-E25-E24-E18-E17-E16-E14-E12-E11-E10-E9</f>
        <v>24</v>
      </c>
      <c r="F19" s="189">
        <f t="shared" si="1"/>
        <v>34268</v>
      </c>
      <c r="G19" s="189">
        <f t="shared" si="1"/>
        <v>3787</v>
      </c>
      <c r="H19" s="189">
        <f t="shared" si="1"/>
        <v>227</v>
      </c>
      <c r="I19" s="189">
        <f t="shared" si="1"/>
        <v>261619</v>
      </c>
      <c r="J19" s="189">
        <f t="shared" si="1"/>
        <v>28253</v>
      </c>
      <c r="K19" s="189">
        <f t="shared" si="1"/>
        <v>76430</v>
      </c>
      <c r="L19" s="189"/>
      <c r="M19" s="189"/>
      <c r="N19" s="213">
        <f t="shared" si="0"/>
        <v>426203</v>
      </c>
    </row>
    <row r="20" ht="15.75" spans="2:14">
      <c r="B20" s="195" t="s">
        <v>33</v>
      </c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214"/>
    </row>
    <row r="21" spans="2:14">
      <c r="B21" s="182" t="s">
        <v>34</v>
      </c>
      <c r="C21" s="183" t="s">
        <v>28</v>
      </c>
      <c r="D21" s="184"/>
      <c r="E21" s="185"/>
      <c r="F21" s="185"/>
      <c r="G21" s="185"/>
      <c r="H21" s="185"/>
      <c r="I21" s="185"/>
      <c r="J21" s="185"/>
      <c r="K21" s="185"/>
      <c r="L21" s="185"/>
      <c r="M21" s="185"/>
      <c r="N21" s="213">
        <f t="shared" ref="N21:N28" si="2">SUM(D21:M21)</f>
        <v>0</v>
      </c>
    </row>
    <row r="22" spans="2:14">
      <c r="B22" s="186" t="s">
        <v>35</v>
      </c>
      <c r="C22" s="187" t="s">
        <v>19</v>
      </c>
      <c r="D22" s="188">
        <v>1</v>
      </c>
      <c r="E22" s="189">
        <v>2</v>
      </c>
      <c r="F22" s="189">
        <v>2</v>
      </c>
      <c r="G22" s="189">
        <v>13</v>
      </c>
      <c r="H22" s="189">
        <v>3</v>
      </c>
      <c r="I22" s="189">
        <v>11</v>
      </c>
      <c r="J22" s="189"/>
      <c r="K22" s="189">
        <v>4</v>
      </c>
      <c r="L22" s="189"/>
      <c r="M22" s="189"/>
      <c r="N22" s="213">
        <f t="shared" si="2"/>
        <v>36</v>
      </c>
    </row>
    <row r="23" spans="2:14">
      <c r="B23" s="21" t="s">
        <v>36</v>
      </c>
      <c r="C23" s="190" t="s">
        <v>21</v>
      </c>
      <c r="D23" s="191"/>
      <c r="E23" s="192"/>
      <c r="F23" s="192"/>
      <c r="G23" s="192"/>
      <c r="H23" s="192"/>
      <c r="I23" s="192"/>
      <c r="J23" s="192"/>
      <c r="K23" s="192"/>
      <c r="L23" s="192"/>
      <c r="M23" s="192"/>
      <c r="N23" s="213">
        <f t="shared" si="2"/>
        <v>0</v>
      </c>
    </row>
    <row r="24" spans="2:14">
      <c r="B24" s="186" t="s">
        <v>37</v>
      </c>
      <c r="C24" s="187" t="s">
        <v>21</v>
      </c>
      <c r="D24" s="188">
        <v>18000</v>
      </c>
      <c r="E24" s="189">
        <v>15235</v>
      </c>
      <c r="F24" s="189">
        <v>19523</v>
      </c>
      <c r="G24" s="189">
        <v>5318</v>
      </c>
      <c r="H24" s="189">
        <v>9526</v>
      </c>
      <c r="I24" s="189">
        <v>13300</v>
      </c>
      <c r="J24" s="189">
        <v>385</v>
      </c>
      <c r="K24" s="189">
        <v>3753</v>
      </c>
      <c r="L24" s="189"/>
      <c r="M24" s="189"/>
      <c r="N24" s="213">
        <f t="shared" si="2"/>
        <v>85040</v>
      </c>
    </row>
    <row r="25" spans="2:14">
      <c r="B25" s="21" t="s">
        <v>38</v>
      </c>
      <c r="C25" s="190" t="s">
        <v>21</v>
      </c>
      <c r="D25" s="191">
        <v>1410</v>
      </c>
      <c r="E25" s="192">
        <v>2310</v>
      </c>
      <c r="F25" s="192">
        <v>326</v>
      </c>
      <c r="G25" s="192">
        <v>1200</v>
      </c>
      <c r="H25" s="192"/>
      <c r="I25" s="192"/>
      <c r="J25" s="192"/>
      <c r="K25" s="192"/>
      <c r="L25" s="192"/>
      <c r="M25" s="192"/>
      <c r="N25" s="213">
        <f t="shared" si="2"/>
        <v>5246</v>
      </c>
    </row>
    <row r="26" spans="2:14">
      <c r="B26" s="186" t="s">
        <v>39</v>
      </c>
      <c r="C26" s="187" t="s">
        <v>19</v>
      </c>
      <c r="D26" s="188">
        <v>10</v>
      </c>
      <c r="E26" s="189">
        <v>6</v>
      </c>
      <c r="F26" s="189">
        <v>8</v>
      </c>
      <c r="G26" s="189">
        <v>2</v>
      </c>
      <c r="H26" s="189">
        <v>4</v>
      </c>
      <c r="I26" s="189">
        <v>12</v>
      </c>
      <c r="J26" s="189"/>
      <c r="K26" s="189"/>
      <c r="L26" s="189"/>
      <c r="M26" s="189"/>
      <c r="N26" s="213">
        <f t="shared" si="2"/>
        <v>42</v>
      </c>
    </row>
    <row r="27" spans="2:14">
      <c r="B27" s="21" t="s">
        <v>40</v>
      </c>
      <c r="C27" s="190" t="s">
        <v>21</v>
      </c>
      <c r="D27" s="191">
        <v>2173</v>
      </c>
      <c r="E27" s="192">
        <v>1303</v>
      </c>
      <c r="F27" s="192">
        <v>1738</v>
      </c>
      <c r="G27" s="192">
        <v>434</v>
      </c>
      <c r="H27" s="192">
        <v>869</v>
      </c>
      <c r="I27" s="192">
        <v>2607</v>
      </c>
      <c r="J27" s="192"/>
      <c r="K27" s="192"/>
      <c r="L27" s="192"/>
      <c r="M27" s="192"/>
      <c r="N27" s="213">
        <f t="shared" si="2"/>
        <v>9124</v>
      </c>
    </row>
    <row r="28" ht="15.75" spans="2:14">
      <c r="B28" s="186" t="s">
        <v>32</v>
      </c>
      <c r="C28" s="187"/>
      <c r="D28" s="188"/>
      <c r="E28" s="189"/>
      <c r="F28" s="189"/>
      <c r="G28" s="189"/>
      <c r="H28" s="189"/>
      <c r="I28" s="189"/>
      <c r="J28" s="189"/>
      <c r="K28" s="189"/>
      <c r="L28" s="189"/>
      <c r="M28" s="189"/>
      <c r="N28" s="213">
        <f t="shared" si="2"/>
        <v>0</v>
      </c>
    </row>
    <row r="29" ht="15.75" spans="2:14">
      <c r="B29" s="197" t="s">
        <v>41</v>
      </c>
      <c r="C29" s="198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215"/>
    </row>
    <row r="30" spans="2:14">
      <c r="B30" s="182" t="s">
        <v>42</v>
      </c>
      <c r="C30" s="183" t="s">
        <v>19</v>
      </c>
      <c r="D30" s="184">
        <v>385</v>
      </c>
      <c r="E30" s="185">
        <v>72</v>
      </c>
      <c r="F30" s="185">
        <v>562</v>
      </c>
      <c r="G30" s="185">
        <v>217</v>
      </c>
      <c r="H30" s="185">
        <v>29</v>
      </c>
      <c r="I30" s="185">
        <v>832</v>
      </c>
      <c r="J30" s="185">
        <v>14</v>
      </c>
      <c r="K30" s="185">
        <v>12</v>
      </c>
      <c r="L30" s="185"/>
      <c r="M30" s="185"/>
      <c r="N30" s="216">
        <f t="shared" ref="N30:N40" si="3">SUM(D30:M30)</f>
        <v>2123</v>
      </c>
    </row>
    <row r="31" spans="2:14">
      <c r="B31" s="186" t="s">
        <v>43</v>
      </c>
      <c r="C31" s="187" t="s">
        <v>19</v>
      </c>
      <c r="D31" s="188">
        <v>10</v>
      </c>
      <c r="E31" s="189">
        <v>2</v>
      </c>
      <c r="F31" s="189">
        <v>12</v>
      </c>
      <c r="G31" s="189">
        <v>3</v>
      </c>
      <c r="H31" s="189">
        <v>14</v>
      </c>
      <c r="I31" s="189"/>
      <c r="J31" s="189"/>
      <c r="K31" s="189"/>
      <c r="L31" s="189"/>
      <c r="M31" s="189"/>
      <c r="N31" s="213">
        <f t="shared" si="3"/>
        <v>41</v>
      </c>
    </row>
    <row r="32" spans="2:14">
      <c r="B32" s="21" t="s">
        <v>44</v>
      </c>
      <c r="C32" s="190" t="s">
        <v>28</v>
      </c>
      <c r="D32" s="191">
        <v>2115</v>
      </c>
      <c r="E32" s="192">
        <v>643</v>
      </c>
      <c r="F32" s="192">
        <v>2272</v>
      </c>
      <c r="G32" s="192">
        <v>1214</v>
      </c>
      <c r="H32" s="192">
        <v>92</v>
      </c>
      <c r="I32" s="192">
        <v>4725</v>
      </c>
      <c r="J32" s="192">
        <v>527</v>
      </c>
      <c r="K32" s="192">
        <v>2976</v>
      </c>
      <c r="L32" s="192"/>
      <c r="M32" s="192"/>
      <c r="N32" s="213">
        <f t="shared" si="3"/>
        <v>14564</v>
      </c>
    </row>
    <row r="33" spans="2:14">
      <c r="B33" s="186" t="s">
        <v>45</v>
      </c>
      <c r="C33" s="187" t="s">
        <v>19</v>
      </c>
      <c r="D33" s="188">
        <v>101</v>
      </c>
      <c r="E33" s="189">
        <v>18</v>
      </c>
      <c r="F33" s="189">
        <v>153</v>
      </c>
      <c r="G33" s="189">
        <v>68</v>
      </c>
      <c r="H33" s="189">
        <v>21</v>
      </c>
      <c r="I33" s="189">
        <v>912</v>
      </c>
      <c r="J33" s="189">
        <v>15</v>
      </c>
      <c r="K33" s="189">
        <v>42</v>
      </c>
      <c r="L33" s="189"/>
      <c r="M33" s="189"/>
      <c r="N33" s="213">
        <f t="shared" si="3"/>
        <v>1330</v>
      </c>
    </row>
    <row r="34" spans="2:14">
      <c r="B34" s="21" t="s">
        <v>46</v>
      </c>
      <c r="C34" s="190" t="s">
        <v>19</v>
      </c>
      <c r="D34" s="191">
        <v>36</v>
      </c>
      <c r="E34" s="192">
        <v>28</v>
      </c>
      <c r="F34" s="192">
        <v>53</v>
      </c>
      <c r="G34" s="192">
        <v>29</v>
      </c>
      <c r="H34" s="192"/>
      <c r="I34" s="192">
        <v>124</v>
      </c>
      <c r="J34" s="192">
        <v>2</v>
      </c>
      <c r="K34" s="192">
        <v>36</v>
      </c>
      <c r="L34" s="192"/>
      <c r="M34" s="192"/>
      <c r="N34" s="213">
        <f t="shared" si="3"/>
        <v>308</v>
      </c>
    </row>
    <row r="35" spans="2:19">
      <c r="B35" s="186" t="s">
        <v>47</v>
      </c>
      <c r="C35" s="187" t="s">
        <v>19</v>
      </c>
      <c r="D35" s="188">
        <v>32</v>
      </c>
      <c r="E35" s="189">
        <v>9</v>
      </c>
      <c r="F35" s="189">
        <v>35</v>
      </c>
      <c r="G35" s="189">
        <v>18</v>
      </c>
      <c r="H35" s="189">
        <v>7</v>
      </c>
      <c r="I35" s="189"/>
      <c r="J35" s="189">
        <v>11</v>
      </c>
      <c r="K35" s="189">
        <v>2</v>
      </c>
      <c r="L35" s="189"/>
      <c r="M35" s="189"/>
      <c r="N35" s="213">
        <f t="shared" si="3"/>
        <v>114</v>
      </c>
      <c r="S35">
        <v>8</v>
      </c>
    </row>
    <row r="36" spans="2:14">
      <c r="B36" s="21" t="s">
        <v>48</v>
      </c>
      <c r="C36" s="190" t="s">
        <v>19</v>
      </c>
      <c r="D36" s="191">
        <v>14</v>
      </c>
      <c r="E36" s="192">
        <v>21</v>
      </c>
      <c r="F36" s="192">
        <v>38</v>
      </c>
      <c r="G36" s="192">
        <v>10</v>
      </c>
      <c r="H36" s="192">
        <v>10</v>
      </c>
      <c r="I36" s="192">
        <v>25</v>
      </c>
      <c r="J36" s="192">
        <v>4</v>
      </c>
      <c r="K36" s="192">
        <v>8</v>
      </c>
      <c r="L36" s="192"/>
      <c r="M36" s="192"/>
      <c r="N36" s="213">
        <f t="shared" si="3"/>
        <v>130</v>
      </c>
    </row>
    <row r="37" spans="2:14">
      <c r="B37" s="186" t="s">
        <v>49</v>
      </c>
      <c r="C37" s="187" t="s">
        <v>19</v>
      </c>
      <c r="D37" s="188">
        <v>9</v>
      </c>
      <c r="E37" s="189">
        <v>13</v>
      </c>
      <c r="F37" s="189">
        <v>31</v>
      </c>
      <c r="G37" s="189">
        <v>18</v>
      </c>
      <c r="H37" s="189">
        <v>3</v>
      </c>
      <c r="I37" s="189">
        <v>19</v>
      </c>
      <c r="J37" s="189">
        <v>2</v>
      </c>
      <c r="K37" s="189"/>
      <c r="L37" s="189"/>
      <c r="M37" s="189"/>
      <c r="N37" s="213">
        <f t="shared" si="3"/>
        <v>95</v>
      </c>
    </row>
    <row r="38" spans="2:14">
      <c r="B38" s="21" t="s">
        <v>50</v>
      </c>
      <c r="C38" s="190" t="s">
        <v>19</v>
      </c>
      <c r="D38" s="191">
        <v>9</v>
      </c>
      <c r="E38" s="192">
        <v>16</v>
      </c>
      <c r="F38" s="192">
        <v>25</v>
      </c>
      <c r="G38" s="192"/>
      <c r="H38" s="192">
        <v>32</v>
      </c>
      <c r="I38" s="192">
        <v>0</v>
      </c>
      <c r="J38" s="192"/>
      <c r="K38" s="192">
        <v>6</v>
      </c>
      <c r="L38" s="192"/>
      <c r="M38" s="192"/>
      <c r="N38" s="213">
        <f t="shared" si="3"/>
        <v>88</v>
      </c>
    </row>
    <row r="39" spans="2:14">
      <c r="B39" s="186" t="s">
        <v>51</v>
      </c>
      <c r="C39" s="187" t="s">
        <v>19</v>
      </c>
      <c r="D39" s="188">
        <v>34</v>
      </c>
      <c r="E39" s="189">
        <v>20</v>
      </c>
      <c r="F39" s="189">
        <v>29</v>
      </c>
      <c r="G39" s="189">
        <v>8</v>
      </c>
      <c r="H39" s="189">
        <v>14</v>
      </c>
      <c r="I39" s="189">
        <v>41</v>
      </c>
      <c r="J39" s="189"/>
      <c r="K39" s="189"/>
      <c r="L39" s="189"/>
      <c r="M39" s="189"/>
      <c r="N39" s="213">
        <f t="shared" si="3"/>
        <v>146</v>
      </c>
    </row>
    <row r="40" ht="15.75" spans="2:14">
      <c r="B40" s="21" t="s">
        <v>32</v>
      </c>
      <c r="C40" s="190"/>
      <c r="D40" s="191"/>
      <c r="E40" s="192"/>
      <c r="F40" s="192"/>
      <c r="G40" s="192"/>
      <c r="H40" s="192"/>
      <c r="I40" s="192"/>
      <c r="J40" s="192"/>
      <c r="K40" s="192"/>
      <c r="L40" s="192"/>
      <c r="M40" s="192"/>
      <c r="N40" s="213">
        <f t="shared" si="3"/>
        <v>0</v>
      </c>
    </row>
    <row r="41" ht="15.75" spans="2:14">
      <c r="B41" s="197" t="s">
        <v>52</v>
      </c>
      <c r="C41" s="198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217"/>
    </row>
    <row r="42" ht="15.75" spans="2:14">
      <c r="B42" s="199" t="s">
        <v>53</v>
      </c>
      <c r="C42" s="200" t="s">
        <v>21</v>
      </c>
      <c r="D42" s="201">
        <v>188538</v>
      </c>
      <c r="E42" s="202">
        <v>94001</v>
      </c>
      <c r="F42" s="202">
        <v>267423</v>
      </c>
      <c r="G42" s="202">
        <v>45013</v>
      </c>
      <c r="H42" s="202">
        <f>H11+H16+H18+H24+H27</f>
        <v>271315</v>
      </c>
      <c r="I42" s="202">
        <v>480917</v>
      </c>
      <c r="J42" s="202">
        <v>52309</v>
      </c>
      <c r="K42" s="202">
        <v>49254</v>
      </c>
      <c r="L42" s="218"/>
      <c r="M42" s="218"/>
      <c r="N42" s="219">
        <f>SUM(D42:M42)</f>
        <v>1448770</v>
      </c>
    </row>
    <row r="43" ht="15.75" spans="2:14">
      <c r="B43" s="203" t="s">
        <v>54</v>
      </c>
      <c r="C43" s="204"/>
      <c r="D43" s="205">
        <v>211543</v>
      </c>
      <c r="E43" s="205">
        <v>78524</v>
      </c>
      <c r="F43" s="205">
        <v>302017</v>
      </c>
      <c r="G43" s="206">
        <v>50000</v>
      </c>
      <c r="H43" s="205">
        <v>271542</v>
      </c>
      <c r="I43" s="205">
        <v>742536</v>
      </c>
      <c r="J43" s="205">
        <v>80562</v>
      </c>
      <c r="K43" s="205">
        <v>125684</v>
      </c>
      <c r="L43" s="220">
        <v>82</v>
      </c>
      <c r="M43" s="220"/>
      <c r="N43" s="221">
        <f t="shared" ref="N43" si="4">SUM(D43:M43)</f>
        <v>1862490</v>
      </c>
    </row>
    <row r="44" spans="2:14">
      <c r="B44" s="49"/>
      <c r="C44" s="49"/>
      <c r="D44" s="49"/>
      <c r="E44" s="49"/>
      <c r="F44" s="49"/>
      <c r="G44" s="207"/>
      <c r="H44" s="49"/>
      <c r="I44" s="49"/>
      <c r="J44" s="49"/>
      <c r="K44" s="49"/>
      <c r="L44" s="49"/>
      <c r="M44" s="49"/>
      <c r="N44" s="49"/>
    </row>
  </sheetData>
  <mergeCells count="11">
    <mergeCell ref="B1:N1"/>
    <mergeCell ref="B2:N2"/>
    <mergeCell ref="B3:C3"/>
    <mergeCell ref="B4:N4"/>
    <mergeCell ref="D5:M5"/>
    <mergeCell ref="B20:N20"/>
    <mergeCell ref="B29:N29"/>
    <mergeCell ref="B41:N41"/>
    <mergeCell ref="B5:B6"/>
    <mergeCell ref="C5:C6"/>
    <mergeCell ref="N5:N6"/>
  </mergeCells>
  <pageMargins left="0.7" right="0.7" top="0.75" bottom="0.75" header="0.3" footer="0.3"/>
  <pageSetup paperSize="8" scale="9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44"/>
  <sheetViews>
    <sheetView showGridLines="0" workbookViewId="0">
      <selection activeCell="B1" sqref="B1:E1"/>
    </sheetView>
  </sheetViews>
  <sheetFormatPr defaultColWidth="11" defaultRowHeight="15"/>
  <cols>
    <col min="1" max="1" width="3.42857142857143" style="143" customWidth="1"/>
    <col min="2" max="2" width="61" style="143" customWidth="1"/>
    <col min="3" max="4" width="11" style="143"/>
    <col min="5" max="5" width="37.4285714285714" style="143" customWidth="1"/>
    <col min="6" max="6" width="25.7142857142857" style="143" customWidth="1"/>
    <col min="7" max="16384" width="11" style="143"/>
  </cols>
  <sheetData>
    <row r="1" s="142" customFormat="1" spans="2:14">
      <c r="B1" s="1" t="s">
        <v>0</v>
      </c>
      <c r="C1" s="1"/>
      <c r="D1" s="1"/>
      <c r="E1" s="1"/>
      <c r="F1" s="144"/>
      <c r="G1" s="144"/>
      <c r="H1" s="144"/>
      <c r="I1" s="144"/>
      <c r="J1" s="144"/>
      <c r="K1" s="144"/>
      <c r="L1" s="144"/>
      <c r="M1" s="144"/>
      <c r="N1" s="144"/>
    </row>
    <row r="2" ht="39.75" customHeight="1" spans="2:5">
      <c r="B2" s="2" t="s">
        <v>55</v>
      </c>
      <c r="C2" s="2"/>
      <c r="D2" s="2"/>
      <c r="E2" s="2"/>
    </row>
    <row r="3" ht="5.45" customHeight="1"/>
    <row r="4" spans="2:5">
      <c r="B4" s="145" t="s">
        <v>2</v>
      </c>
      <c r="C4" s="146"/>
      <c r="D4" s="146"/>
      <c r="E4" s="147"/>
    </row>
    <row r="5" ht="52.15" customHeight="1" spans="2:5">
      <c r="B5" s="148" t="s">
        <v>3</v>
      </c>
      <c r="C5" s="149" t="s">
        <v>4</v>
      </c>
      <c r="D5" s="149" t="s">
        <v>56</v>
      </c>
      <c r="E5" s="150" t="s">
        <v>57</v>
      </c>
    </row>
    <row r="6" spans="2:5">
      <c r="B6" s="151" t="s">
        <v>17</v>
      </c>
      <c r="C6" s="152"/>
      <c r="D6" s="152"/>
      <c r="E6" s="153"/>
    </row>
    <row r="7" spans="2:5">
      <c r="B7" s="154" t="s">
        <v>18</v>
      </c>
      <c r="C7" s="34" t="s">
        <v>19</v>
      </c>
      <c r="D7" s="155">
        <f>'4.ResumenTiposInfraestructura'!N8</f>
        <v>18127</v>
      </c>
      <c r="E7" s="156"/>
    </row>
    <row r="8" spans="2:9">
      <c r="B8" s="157" t="s">
        <v>20</v>
      </c>
      <c r="C8" s="158" t="s">
        <v>21</v>
      </c>
      <c r="D8" s="159">
        <f>'4.ResumenTiposInfraestructura'!N9</f>
        <v>0</v>
      </c>
      <c r="E8" s="160"/>
      <c r="F8" s="142"/>
      <c r="G8" s="142"/>
      <c r="H8" s="142"/>
      <c r="I8" s="142"/>
    </row>
    <row r="9" spans="2:9">
      <c r="B9" s="154" t="s">
        <v>22</v>
      </c>
      <c r="C9" s="34" t="s">
        <v>21</v>
      </c>
      <c r="D9" s="155">
        <f>'4.ResumenTiposInfraestructura'!N10</f>
        <v>279977</v>
      </c>
      <c r="E9" s="156"/>
      <c r="F9" s="142"/>
      <c r="G9" s="142"/>
      <c r="H9" s="142"/>
      <c r="I9" s="142"/>
    </row>
    <row r="10" spans="2:9">
      <c r="B10" s="157" t="s">
        <v>23</v>
      </c>
      <c r="C10" s="158" t="s">
        <v>21</v>
      </c>
      <c r="D10" s="159">
        <f>'4.ResumenTiposInfraestructura'!N11</f>
        <v>308390</v>
      </c>
      <c r="E10" s="160"/>
      <c r="F10" s="142"/>
      <c r="G10" s="142"/>
      <c r="H10" s="142"/>
      <c r="I10" s="142"/>
    </row>
    <row r="11" spans="2:9">
      <c r="B11" s="154" t="s">
        <v>24</v>
      </c>
      <c r="C11" s="34" t="s">
        <v>21</v>
      </c>
      <c r="D11" s="155">
        <f>'4.ResumenTiposInfraestructura'!N12</f>
        <v>28573</v>
      </c>
      <c r="E11" s="156"/>
      <c r="F11" s="142"/>
      <c r="G11" s="142"/>
      <c r="H11" s="142"/>
      <c r="I11" s="142"/>
    </row>
    <row r="12" spans="2:5">
      <c r="B12" s="157" t="s">
        <v>25</v>
      </c>
      <c r="C12" s="158" t="s">
        <v>19</v>
      </c>
      <c r="D12" s="159">
        <f>'4.ResumenTiposInfraestructura'!N13</f>
        <v>389</v>
      </c>
      <c r="E12" s="160"/>
    </row>
    <row r="13" spans="2:5">
      <c r="B13" s="154" t="s">
        <v>26</v>
      </c>
      <c r="C13" s="34" t="s">
        <v>21</v>
      </c>
      <c r="D13" s="155">
        <f>'4.ResumenTiposInfraestructura'!N14</f>
        <v>1160</v>
      </c>
      <c r="E13" s="156"/>
    </row>
    <row r="14" spans="2:5">
      <c r="B14" s="157" t="s">
        <v>27</v>
      </c>
      <c r="C14" s="158" t="s">
        <v>28</v>
      </c>
      <c r="D14" s="159">
        <f>'4.ResumenTiposInfraestructura'!N15</f>
        <v>14485</v>
      </c>
      <c r="E14" s="160"/>
    </row>
    <row r="15" spans="2:5">
      <c r="B15" s="154" t="s">
        <v>29</v>
      </c>
      <c r="C15" s="34" t="s">
        <v>21</v>
      </c>
      <c r="D15" s="155">
        <f>'4.ResumenTiposInfraestructura'!N16</f>
        <v>159900</v>
      </c>
      <c r="E15" s="156"/>
    </row>
    <row r="16" spans="2:5">
      <c r="B16" s="157" t="s">
        <v>30</v>
      </c>
      <c r="C16" s="158" t="s">
        <v>21</v>
      </c>
      <c r="D16" s="159">
        <f>'4.ResumenTiposInfraestructura'!N17</f>
        <v>3101</v>
      </c>
      <c r="E16" s="160"/>
    </row>
    <row r="17" spans="2:5">
      <c r="B17" s="154" t="s">
        <v>31</v>
      </c>
      <c r="C17" s="34" t="s">
        <v>21</v>
      </c>
      <c r="D17" s="155">
        <f>'4.ResumenTiposInfraestructura'!N18</f>
        <v>555776</v>
      </c>
      <c r="E17" s="156"/>
    </row>
    <row r="18" ht="15.75" spans="2:5">
      <c r="B18" s="157" t="s">
        <v>16</v>
      </c>
      <c r="C18" s="158" t="s">
        <v>21</v>
      </c>
      <c r="D18" s="159">
        <f>'4.ResumenTiposInfraestructura'!N19</f>
        <v>426203</v>
      </c>
      <c r="E18" s="160"/>
    </row>
    <row r="19" spans="2:5">
      <c r="B19" s="151" t="s">
        <v>33</v>
      </c>
      <c r="C19" s="152"/>
      <c r="D19" s="152"/>
      <c r="E19" s="153"/>
    </row>
    <row r="20" spans="2:5">
      <c r="B20" s="27" t="s">
        <v>34</v>
      </c>
      <c r="C20" s="158" t="s">
        <v>28</v>
      </c>
      <c r="D20" s="161">
        <f>'4.ResumenTiposInfraestructura'!N21</f>
        <v>0</v>
      </c>
      <c r="E20" s="162"/>
    </row>
    <row r="21" spans="2:5">
      <c r="B21" s="27" t="s">
        <v>35</v>
      </c>
      <c r="C21" s="158" t="s">
        <v>19</v>
      </c>
      <c r="D21" s="161">
        <f>'4.ResumenTiposInfraestructura'!N22</f>
        <v>36</v>
      </c>
      <c r="E21" s="162"/>
    </row>
    <row r="22" spans="2:5">
      <c r="B22" s="27" t="s">
        <v>36</v>
      </c>
      <c r="C22" s="158" t="s">
        <v>21</v>
      </c>
      <c r="D22" s="161">
        <f>'4.ResumenTiposInfraestructura'!N23</f>
        <v>0</v>
      </c>
      <c r="E22" s="162"/>
    </row>
    <row r="23" spans="2:5">
      <c r="B23" s="27" t="s">
        <v>37</v>
      </c>
      <c r="C23" s="158" t="s">
        <v>21</v>
      </c>
      <c r="D23" s="161">
        <f>'4.ResumenTiposInfraestructura'!N24</f>
        <v>85040</v>
      </c>
      <c r="E23" s="162"/>
    </row>
    <row r="24" spans="2:5">
      <c r="B24" s="27" t="s">
        <v>38</v>
      </c>
      <c r="C24" s="158" t="s">
        <v>21</v>
      </c>
      <c r="D24" s="161">
        <f>'4.ResumenTiposInfraestructura'!N25</f>
        <v>5246</v>
      </c>
      <c r="E24" s="162"/>
    </row>
    <row r="25" spans="2:5">
      <c r="B25" s="35" t="s">
        <v>39</v>
      </c>
      <c r="C25" s="158" t="s">
        <v>19</v>
      </c>
      <c r="D25" s="161">
        <f>'4.ResumenTiposInfraestructura'!N26</f>
        <v>42</v>
      </c>
      <c r="E25" s="162"/>
    </row>
    <row r="26" spans="2:5">
      <c r="B26" s="27" t="s">
        <v>40</v>
      </c>
      <c r="C26" s="158" t="s">
        <v>21</v>
      </c>
      <c r="D26" s="161">
        <f>'4.ResumenTiposInfraestructura'!N27</f>
        <v>9124</v>
      </c>
      <c r="E26" s="162"/>
    </row>
    <row r="27" ht="15.75" spans="2:5">
      <c r="B27" s="163" t="s">
        <v>32</v>
      </c>
      <c r="C27" s="164"/>
      <c r="D27" s="161">
        <f>'4.ResumenTiposInfraestructura'!N28</f>
        <v>0</v>
      </c>
      <c r="E27" s="165"/>
    </row>
    <row r="28" spans="2:5">
      <c r="B28" s="151" t="s">
        <v>41</v>
      </c>
      <c r="C28" s="152"/>
      <c r="D28" s="152"/>
      <c r="E28" s="166"/>
    </row>
    <row r="29" spans="2:5">
      <c r="B29" s="27" t="s">
        <v>42</v>
      </c>
      <c r="C29" s="158" t="s">
        <v>19</v>
      </c>
      <c r="D29" s="161">
        <f>'4.ResumenTiposInfraestructura'!N30</f>
        <v>2123</v>
      </c>
      <c r="E29" s="162"/>
    </row>
    <row r="30" spans="2:5">
      <c r="B30" s="27" t="s">
        <v>43</v>
      </c>
      <c r="C30" s="158" t="s">
        <v>19</v>
      </c>
      <c r="D30" s="161">
        <f>'4.ResumenTiposInfraestructura'!N31</f>
        <v>41</v>
      </c>
      <c r="E30" s="162"/>
    </row>
    <row r="31" spans="2:5">
      <c r="B31" s="27" t="s">
        <v>44</v>
      </c>
      <c r="C31" s="158" t="s">
        <v>28</v>
      </c>
      <c r="D31" s="161">
        <f>'4.ResumenTiposInfraestructura'!N32</f>
        <v>14564</v>
      </c>
      <c r="E31" s="162"/>
    </row>
    <row r="32" spans="2:5">
      <c r="B32" s="27" t="s">
        <v>45</v>
      </c>
      <c r="C32" s="158" t="s">
        <v>19</v>
      </c>
      <c r="D32" s="161">
        <f>'4.ResumenTiposInfraestructura'!N33</f>
        <v>1330</v>
      </c>
      <c r="E32" s="162"/>
    </row>
    <row r="33" spans="2:5">
      <c r="B33" s="27" t="s">
        <v>46</v>
      </c>
      <c r="C33" s="158" t="s">
        <v>19</v>
      </c>
      <c r="D33" s="161">
        <f>'4.ResumenTiposInfraestructura'!N34</f>
        <v>308</v>
      </c>
      <c r="E33" s="162"/>
    </row>
    <row r="34" spans="2:5">
      <c r="B34" s="27" t="s">
        <v>47</v>
      </c>
      <c r="C34" s="158" t="s">
        <v>19</v>
      </c>
      <c r="D34" s="161">
        <f>'4.ResumenTiposInfraestructura'!N35</f>
        <v>114</v>
      </c>
      <c r="E34" s="162"/>
    </row>
    <row r="35" spans="2:5">
      <c r="B35" s="27" t="s">
        <v>48</v>
      </c>
      <c r="C35" s="158" t="s">
        <v>19</v>
      </c>
      <c r="D35" s="161">
        <f>'4.ResumenTiposInfraestructura'!N36</f>
        <v>130</v>
      </c>
      <c r="E35" s="162"/>
    </row>
    <row r="36" spans="2:5">
      <c r="B36" s="27" t="s">
        <v>49</v>
      </c>
      <c r="C36" s="158" t="s">
        <v>19</v>
      </c>
      <c r="D36" s="161">
        <f>'4.ResumenTiposInfraestructura'!N37</f>
        <v>95</v>
      </c>
      <c r="E36" s="162"/>
    </row>
    <row r="37" spans="2:5">
      <c r="B37" s="27" t="s">
        <v>50</v>
      </c>
      <c r="C37" s="158" t="s">
        <v>19</v>
      </c>
      <c r="D37" s="161">
        <f>'4.ResumenTiposInfraestructura'!N38</f>
        <v>88</v>
      </c>
      <c r="E37" s="162"/>
    </row>
    <row r="38" spans="2:5">
      <c r="B38" s="27" t="s">
        <v>51</v>
      </c>
      <c r="C38" s="158" t="s">
        <v>19</v>
      </c>
      <c r="D38" s="161">
        <f>'4.ResumenTiposInfraestructura'!N39</f>
        <v>146</v>
      </c>
      <c r="E38" s="162"/>
    </row>
    <row r="39" ht="15.75" spans="2:5">
      <c r="B39" s="163" t="s">
        <v>32</v>
      </c>
      <c r="C39" s="164"/>
      <c r="D39" s="161">
        <f>'4.ResumenTiposInfraestructura'!N40</f>
        <v>0</v>
      </c>
      <c r="E39" s="165"/>
    </row>
    <row r="40" spans="2:5">
      <c r="B40" s="151" t="s">
        <v>52</v>
      </c>
      <c r="C40" s="152"/>
      <c r="D40" s="152"/>
      <c r="E40" s="153"/>
    </row>
    <row r="41" ht="15.75" spans="2:5">
      <c r="B41" s="163" t="s">
        <v>53</v>
      </c>
      <c r="C41" s="167" t="s">
        <v>21</v>
      </c>
      <c r="D41" s="168">
        <f>'4.ResumenTiposInfraestructura'!N42</f>
        <v>1448770</v>
      </c>
      <c r="E41" s="165"/>
    </row>
    <row r="42" spans="4:4">
      <c r="D42" s="169"/>
    </row>
    <row r="44" spans="4:4">
      <c r="D44" s="169"/>
    </row>
  </sheetData>
  <mergeCells count="7">
    <mergeCell ref="B1:E1"/>
    <mergeCell ref="B2:E2"/>
    <mergeCell ref="B4:E4"/>
    <mergeCell ref="B6:E6"/>
    <mergeCell ref="B19:E19"/>
    <mergeCell ref="B28:D28"/>
    <mergeCell ref="B40:E40"/>
  </mergeCells>
  <pageMargins left="0.7" right="0.7" top="0.75" bottom="0.75" header="0.3" footer="0.3"/>
  <pageSetup paperSize="9" scale="66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8"/>
  <sheetViews>
    <sheetView showGridLines="0" workbookViewId="0">
      <selection activeCell="B1" sqref="B1:J1"/>
    </sheetView>
  </sheetViews>
  <sheetFormatPr defaultColWidth="11" defaultRowHeight="15"/>
  <cols>
    <col min="1" max="1" width="3.28571428571429" customWidth="1"/>
    <col min="2" max="2" width="29.7142857142857" customWidth="1"/>
    <col min="3" max="4" width="11.7142857142857" customWidth="1"/>
    <col min="5" max="5" width="13.5714285714286" customWidth="1"/>
    <col min="6" max="6" width="11.7142857142857" customWidth="1"/>
    <col min="7" max="8" width="12.4285714285714" customWidth="1"/>
  </cols>
  <sheetData>
    <row r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39.75" customHeight="1" spans="2:10">
      <c r="B2" s="2" t="s">
        <v>58</v>
      </c>
      <c r="C2" s="2"/>
      <c r="D2" s="2"/>
      <c r="E2" s="2"/>
      <c r="F2" s="2"/>
      <c r="G2" s="2"/>
      <c r="H2" s="2"/>
      <c r="I2" s="2"/>
      <c r="J2" s="2"/>
    </row>
    <row r="3" ht="6" customHeight="1" spans="4:4">
      <c r="D3" s="119"/>
    </row>
    <row r="4" ht="15.75" spans="2:10">
      <c r="B4" s="120" t="s">
        <v>59</v>
      </c>
      <c r="C4" s="121" t="s">
        <v>60</v>
      </c>
      <c r="D4" s="121" t="s">
        <v>61</v>
      </c>
      <c r="E4" s="121" t="s">
        <v>37</v>
      </c>
      <c r="F4" s="122" t="s">
        <v>62</v>
      </c>
      <c r="G4" s="122" t="s">
        <v>63</v>
      </c>
      <c r="H4" s="122" t="s">
        <v>64</v>
      </c>
      <c r="I4" s="121" t="s">
        <v>32</v>
      </c>
      <c r="J4" s="136" t="s">
        <v>65</v>
      </c>
    </row>
    <row r="5" ht="15.75" spans="2:10">
      <c r="B5" s="123"/>
      <c r="C5" s="124"/>
      <c r="D5" s="124"/>
      <c r="E5" s="124"/>
      <c r="F5" s="125"/>
      <c r="G5" s="125"/>
      <c r="H5" s="125"/>
      <c r="I5" s="124"/>
      <c r="J5" s="137"/>
    </row>
    <row r="6" ht="15.75" spans="2:10">
      <c r="B6" s="123"/>
      <c r="C6" s="126"/>
      <c r="D6" s="126"/>
      <c r="E6" s="126"/>
      <c r="F6" s="125"/>
      <c r="G6" s="125"/>
      <c r="H6" s="125"/>
      <c r="I6" s="126"/>
      <c r="J6" s="138"/>
    </row>
    <row r="7" spans="2:10">
      <c r="B7" s="127"/>
      <c r="C7" s="128" t="s">
        <v>21</v>
      </c>
      <c r="D7" s="129" t="s">
        <v>21</v>
      </c>
      <c r="E7" s="129" t="s">
        <v>21</v>
      </c>
      <c r="F7" s="129" t="s">
        <v>21</v>
      </c>
      <c r="G7" s="129" t="s">
        <v>21</v>
      </c>
      <c r="H7" s="129" t="s">
        <v>21</v>
      </c>
      <c r="I7" s="129" t="s">
        <v>21</v>
      </c>
      <c r="J7" s="139"/>
    </row>
    <row r="8" spans="2:10">
      <c r="B8" s="130" t="s">
        <v>7</v>
      </c>
      <c r="C8" s="131"/>
      <c r="D8" s="131">
        <v>182230</v>
      </c>
      <c r="E8" s="131">
        <v>21352</v>
      </c>
      <c r="F8" s="131"/>
      <c r="G8" s="131">
        <v>2173</v>
      </c>
      <c r="H8" s="131">
        <v>1523</v>
      </c>
      <c r="I8" s="131">
        <v>4265</v>
      </c>
      <c r="J8" s="140">
        <f>SUM(C8:I8)</f>
        <v>211543</v>
      </c>
    </row>
    <row r="9" spans="2:10">
      <c r="B9" s="132" t="s">
        <v>8</v>
      </c>
      <c r="C9" s="133"/>
      <c r="D9" s="133">
        <v>53479</v>
      </c>
      <c r="E9" s="133">
        <v>21584</v>
      </c>
      <c r="F9" s="133">
        <v>2158</v>
      </c>
      <c r="G9" s="133">
        <v>1303</v>
      </c>
      <c r="H9" s="133"/>
      <c r="I9" s="133"/>
      <c r="J9" s="140">
        <f t="shared" ref="J9:J17" si="0">SUM(C9:I9)</f>
        <v>78524</v>
      </c>
    </row>
    <row r="10" spans="2:10">
      <c r="B10" s="130" t="s">
        <v>66</v>
      </c>
      <c r="C10" s="131"/>
      <c r="D10" s="131">
        <v>271962</v>
      </c>
      <c r="E10" s="131">
        <v>19523</v>
      </c>
      <c r="F10" s="131"/>
      <c r="G10" s="131">
        <v>1738</v>
      </c>
      <c r="H10" s="131"/>
      <c r="I10" s="131">
        <v>8794</v>
      </c>
      <c r="J10" s="140">
        <f t="shared" si="0"/>
        <v>302017</v>
      </c>
    </row>
    <row r="11" spans="2:10">
      <c r="B11" s="132" t="s">
        <v>10</v>
      </c>
      <c r="C11" s="133">
        <v>3500</v>
      </c>
      <c r="D11" s="133">
        <f>9596+25000</f>
        <v>34596</v>
      </c>
      <c r="E11" s="133">
        <v>5318</v>
      </c>
      <c r="F11" s="133"/>
      <c r="G11" s="133">
        <v>434</v>
      </c>
      <c r="H11" s="133"/>
      <c r="I11" s="133">
        <v>6152</v>
      </c>
      <c r="J11" s="140">
        <f t="shared" si="0"/>
        <v>50000</v>
      </c>
    </row>
    <row r="12" spans="2:10">
      <c r="B12" s="130" t="s">
        <v>11</v>
      </c>
      <c r="C12" s="131">
        <f>'4.ResumenTiposInfraestructura'!H16</f>
        <v>159900</v>
      </c>
      <c r="D12" s="131">
        <f>187673-86426</f>
        <v>101247</v>
      </c>
      <c r="E12" s="131">
        <v>9526</v>
      </c>
      <c r="F12" s="131"/>
      <c r="G12" s="131">
        <v>869</v>
      </c>
      <c r="H12" s="131"/>
      <c r="I12" s="131"/>
      <c r="J12" s="140">
        <f t="shared" si="0"/>
        <v>271542</v>
      </c>
    </row>
    <row r="13" spans="2:10">
      <c r="B13" s="132" t="s">
        <v>12</v>
      </c>
      <c r="C13" s="133"/>
      <c r="D13" s="133">
        <v>117010</v>
      </c>
      <c r="E13" s="133">
        <f>13300+529</f>
        <v>13829</v>
      </c>
      <c r="F13" s="133"/>
      <c r="G13" s="133">
        <v>2607</v>
      </c>
      <c r="H13" s="133"/>
      <c r="I13" s="133">
        <f>609619-529</f>
        <v>609090</v>
      </c>
      <c r="J13" s="140">
        <f t="shared" si="0"/>
        <v>742536</v>
      </c>
    </row>
    <row r="14" spans="2:10">
      <c r="B14" s="130" t="s">
        <v>13</v>
      </c>
      <c r="C14" s="131"/>
      <c r="D14" s="131">
        <v>35962</v>
      </c>
      <c r="E14" s="131">
        <v>385</v>
      </c>
      <c r="F14" s="131"/>
      <c r="G14" s="131">
        <v>0</v>
      </c>
      <c r="H14" s="131"/>
      <c r="I14" s="131">
        <v>44215</v>
      </c>
      <c r="J14" s="140">
        <f t="shared" si="0"/>
        <v>80562</v>
      </c>
    </row>
    <row r="15" spans="2:10">
      <c r="B15" s="132" t="s">
        <v>14</v>
      </c>
      <c r="C15" s="133"/>
      <c r="D15" s="133">
        <v>40806</v>
      </c>
      <c r="E15" s="133">
        <v>3753</v>
      </c>
      <c r="F15" s="133">
        <v>80205</v>
      </c>
      <c r="G15" s="133">
        <v>0</v>
      </c>
      <c r="H15" s="133"/>
      <c r="I15" s="133">
        <v>920</v>
      </c>
      <c r="J15" s="140">
        <f t="shared" si="0"/>
        <v>125684</v>
      </c>
    </row>
    <row r="16" spans="2:10">
      <c r="B16" s="130" t="s">
        <v>15</v>
      </c>
      <c r="C16" s="131"/>
      <c r="D16" s="131">
        <v>82</v>
      </c>
      <c r="E16" s="131"/>
      <c r="F16" s="131"/>
      <c r="G16" s="131"/>
      <c r="H16" s="131"/>
      <c r="I16" s="131"/>
      <c r="J16" s="140">
        <f t="shared" si="0"/>
        <v>82</v>
      </c>
    </row>
    <row r="17" spans="2:10">
      <c r="B17" s="132" t="s">
        <v>16</v>
      </c>
      <c r="C17" s="133"/>
      <c r="D17" s="133"/>
      <c r="E17" s="133"/>
      <c r="F17" s="133"/>
      <c r="G17" s="133"/>
      <c r="H17" s="133"/>
      <c r="I17" s="133"/>
      <c r="J17" s="140">
        <f t="shared" si="0"/>
        <v>0</v>
      </c>
    </row>
    <row r="18" ht="15.75" spans="2:10">
      <c r="B18" s="134" t="s">
        <v>56</v>
      </c>
      <c r="C18" s="135">
        <f>SUM(C8:C17)</f>
        <v>163400</v>
      </c>
      <c r="D18" s="135">
        <f t="shared" ref="D18:J18" si="1">SUM(D8:D17)</f>
        <v>837374</v>
      </c>
      <c r="E18" s="135">
        <f t="shared" si="1"/>
        <v>95270</v>
      </c>
      <c r="F18" s="135">
        <f t="shared" si="1"/>
        <v>82363</v>
      </c>
      <c r="G18" s="135">
        <f t="shared" si="1"/>
        <v>9124</v>
      </c>
      <c r="H18" s="135">
        <f t="shared" si="1"/>
        <v>1523</v>
      </c>
      <c r="I18" s="135">
        <f t="shared" si="1"/>
        <v>673436</v>
      </c>
      <c r="J18" s="141">
        <f t="shared" si="1"/>
        <v>1862490</v>
      </c>
    </row>
  </sheetData>
  <mergeCells count="11">
    <mergeCell ref="B1:J1"/>
    <mergeCell ref="B2:J2"/>
    <mergeCell ref="B4:B7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76"/>
  <sheetViews>
    <sheetView showGridLines="0" workbookViewId="0">
      <selection activeCell="B1" sqref="B1:R1"/>
    </sheetView>
  </sheetViews>
  <sheetFormatPr defaultColWidth="11" defaultRowHeight="15"/>
  <cols>
    <col min="1" max="1" width="2.42857142857143" customWidth="1"/>
    <col min="2" max="2" width="34.7142857142857" customWidth="1"/>
    <col min="3" max="3" width="13.1428571428571" customWidth="1"/>
    <col min="4" max="4" width="12" customWidth="1"/>
    <col min="5" max="5" width="15.1428571428571" customWidth="1"/>
    <col min="6" max="6" width="12.7142857142857" customWidth="1"/>
    <col min="7" max="7" width="12.2857142857143" customWidth="1"/>
    <col min="10" max="10" width="13.5714285714286" customWidth="1"/>
    <col min="11" max="11" width="12.2857142857143" customWidth="1"/>
    <col min="14" max="14" width="13" customWidth="1"/>
    <col min="15" max="15" width="13.4285714285714" customWidth="1"/>
    <col min="16" max="16" width="12.8571428571429" customWidth="1"/>
    <col min="17" max="17" width="13.1428571428571" customWidth="1"/>
    <col min="18" max="18" width="12.7142857142857" customWidth="1"/>
  </cols>
  <sheetData>
    <row r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.75" customHeight="1" spans="2:18">
      <c r="B2" s="2" t="s">
        <v>67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5.45" customHeight="1"/>
    <row r="4" ht="24.75" customHeight="1" spans="2:18">
      <c r="B4" s="3" t="s">
        <v>59</v>
      </c>
      <c r="C4" s="4" t="s">
        <v>68</v>
      </c>
      <c r="D4" s="5" t="s">
        <v>69</v>
      </c>
      <c r="E4" s="5" t="s">
        <v>70</v>
      </c>
      <c r="F4" s="6" t="s">
        <v>71</v>
      </c>
      <c r="G4" s="7"/>
      <c r="H4" s="8"/>
      <c r="I4" s="91" t="s">
        <v>72</v>
      </c>
      <c r="J4" s="91"/>
      <c r="K4" s="91"/>
      <c r="L4" s="92"/>
      <c r="M4" s="91" t="s">
        <v>73</v>
      </c>
      <c r="N4" s="91"/>
      <c r="O4" s="91"/>
      <c r="P4" s="91"/>
      <c r="Q4" s="91"/>
      <c r="R4" s="110"/>
    </row>
    <row r="5" spans="2:18">
      <c r="B5" s="9"/>
      <c r="C5" s="10"/>
      <c r="D5" s="11"/>
      <c r="E5" s="11"/>
      <c r="F5" s="12"/>
      <c r="G5" s="13"/>
      <c r="H5" s="14"/>
      <c r="I5" s="93"/>
      <c r="J5" s="93"/>
      <c r="K5" s="93"/>
      <c r="L5" s="94"/>
      <c r="M5" s="93"/>
      <c r="N5" s="93"/>
      <c r="O5" s="93"/>
      <c r="P5" s="93"/>
      <c r="Q5" s="93"/>
      <c r="R5" s="111"/>
    </row>
    <row r="6" ht="24.6" customHeight="1" spans="2:18">
      <c r="B6" s="9"/>
      <c r="C6" s="10"/>
      <c r="D6" s="11"/>
      <c r="E6" s="11"/>
      <c r="F6" s="12"/>
      <c r="G6" s="13"/>
      <c r="H6" s="14"/>
      <c r="I6" s="93"/>
      <c r="J6" s="93"/>
      <c r="K6" s="93"/>
      <c r="L6" s="94"/>
      <c r="M6" s="93"/>
      <c r="N6" s="93"/>
      <c r="O6" s="93"/>
      <c r="P6" s="93"/>
      <c r="Q6" s="93"/>
      <c r="R6" s="111"/>
    </row>
    <row r="7" ht="36.6" customHeight="1" spans="2:18">
      <c r="B7" s="15"/>
      <c r="C7" s="16"/>
      <c r="D7" s="17"/>
      <c r="E7" s="17"/>
      <c r="F7" s="18" t="s">
        <v>74</v>
      </c>
      <c r="G7" s="19" t="s">
        <v>75</v>
      </c>
      <c r="H7" s="20" t="s">
        <v>76</v>
      </c>
      <c r="I7" s="95" t="s">
        <v>77</v>
      </c>
      <c r="J7" s="96" t="s">
        <v>78</v>
      </c>
      <c r="K7" s="96" t="s">
        <v>79</v>
      </c>
      <c r="L7" s="97" t="s">
        <v>80</v>
      </c>
      <c r="M7" s="98" t="s">
        <v>81</v>
      </c>
      <c r="N7" s="99" t="s">
        <v>82</v>
      </c>
      <c r="O7" s="99" t="s">
        <v>83</v>
      </c>
      <c r="P7" s="99" t="s">
        <v>84</v>
      </c>
      <c r="Q7" s="99" t="s">
        <v>85</v>
      </c>
      <c r="R7" s="112" t="s">
        <v>86</v>
      </c>
    </row>
    <row r="8" spans="2:18">
      <c r="B8" s="21" t="s">
        <v>7</v>
      </c>
      <c r="C8" s="22">
        <f>'6.TipologiasConservacion'!J8</f>
        <v>211543</v>
      </c>
      <c r="D8" s="23">
        <v>0.7</v>
      </c>
      <c r="E8" s="24">
        <f>(C8/10000)*D8</f>
        <v>14.80801</v>
      </c>
      <c r="F8" s="25">
        <f>+E8*0.05</f>
        <v>0.7404005</v>
      </c>
      <c r="G8" s="25">
        <f>+(E8-F8)*G$26</f>
        <v>2.3252247107438</v>
      </c>
      <c r="H8" s="26">
        <f>+(E8-F8)*H$26</f>
        <v>11.626123553719</v>
      </c>
      <c r="I8" s="25">
        <f>+F8</f>
        <v>0.7404005</v>
      </c>
      <c r="J8" s="100">
        <f>+G8</f>
        <v>2.3252247107438</v>
      </c>
      <c r="K8" s="100"/>
      <c r="L8" s="101"/>
      <c r="M8" s="102">
        <f>+(C8+C9+C10)/200000</f>
        <v>2.96042</v>
      </c>
      <c r="N8" s="102"/>
      <c r="O8" s="102"/>
      <c r="P8" s="102">
        <f>+(C8+C9+C10+C11)/100000</f>
        <v>6.42084</v>
      </c>
      <c r="Q8" s="102">
        <f>+(C8+C9+C10+C11)/200000</f>
        <v>3.21042</v>
      </c>
      <c r="R8" s="113">
        <f>+(C8+C9+C10+C11)/500000</f>
        <v>1.284168</v>
      </c>
    </row>
    <row r="9" spans="2:18">
      <c r="B9" s="27" t="s">
        <v>8</v>
      </c>
      <c r="C9" s="28">
        <f>'6.TipologiasConservacion'!J9</f>
        <v>78524</v>
      </c>
      <c r="D9" s="29">
        <v>0.6</v>
      </c>
      <c r="E9" s="30">
        <f t="shared" ref="E9:E16" si="0">(C9/10000)*D9</f>
        <v>4.71144</v>
      </c>
      <c r="F9" s="31">
        <f t="shared" ref="F9:F15" si="1">+E9*0.05</f>
        <v>0.235572</v>
      </c>
      <c r="G9" s="31">
        <f>+(E9-F9)*G$26</f>
        <v>0.739812892561983</v>
      </c>
      <c r="H9" s="30">
        <f>+(E9-F9)*H$26</f>
        <v>3.69906446280992</v>
      </c>
      <c r="I9" s="31">
        <f t="shared" ref="I9:J15" si="2">+F9</f>
        <v>0.235572</v>
      </c>
      <c r="J9" s="28">
        <f t="shared" si="2"/>
        <v>0.739812892561983</v>
      </c>
      <c r="K9" s="28"/>
      <c r="L9" s="103">
        <f>+G9</f>
        <v>0.739812892561983</v>
      </c>
      <c r="M9" s="104"/>
      <c r="N9" s="104"/>
      <c r="O9" s="104"/>
      <c r="P9" s="104"/>
      <c r="Q9" s="104"/>
      <c r="R9" s="114"/>
    </row>
    <row r="10" spans="2:18">
      <c r="B10" s="21" t="s">
        <v>66</v>
      </c>
      <c r="C10" s="22">
        <f>'6.TipologiasConservacion'!J10</f>
        <v>302017</v>
      </c>
      <c r="D10" s="32">
        <v>0.75</v>
      </c>
      <c r="E10" s="24">
        <f t="shared" si="0"/>
        <v>22.651275</v>
      </c>
      <c r="F10" s="33">
        <f t="shared" si="1"/>
        <v>1.13256375</v>
      </c>
      <c r="G10" s="33">
        <f>+(E10-F10)*G$26</f>
        <v>3.5568117768595</v>
      </c>
      <c r="H10" s="24">
        <f>+(E10-F10)*H$26</f>
        <v>17.7840588842975</v>
      </c>
      <c r="I10" s="33">
        <f t="shared" si="2"/>
        <v>1.13256375</v>
      </c>
      <c r="J10" s="22">
        <f t="shared" si="2"/>
        <v>3.5568117768595</v>
      </c>
      <c r="K10" s="22"/>
      <c r="L10" s="105"/>
      <c r="M10" s="106"/>
      <c r="N10" s="106"/>
      <c r="O10" s="106"/>
      <c r="P10" s="106"/>
      <c r="Q10" s="106"/>
      <c r="R10" s="115"/>
    </row>
    <row r="11" spans="2:18">
      <c r="B11" s="27" t="s">
        <v>10</v>
      </c>
      <c r="C11" s="28">
        <f>'6.TipologiasConservacion'!J11</f>
        <v>50000</v>
      </c>
      <c r="D11" s="29">
        <v>0.85</v>
      </c>
      <c r="E11" s="30">
        <f t="shared" si="0"/>
        <v>4.25</v>
      </c>
      <c r="F11" s="31">
        <f t="shared" si="1"/>
        <v>0.2125</v>
      </c>
      <c r="G11" s="31">
        <f>+(E11-F11)*G$27</f>
        <v>0.996913580246914</v>
      </c>
      <c r="H11" s="30">
        <f>+(E11-F11)*H$27</f>
        <v>2.99074074074074</v>
      </c>
      <c r="I11" s="31">
        <f t="shared" si="2"/>
        <v>0.2125</v>
      </c>
      <c r="J11" s="28">
        <f t="shared" si="2"/>
        <v>0.996913580246914</v>
      </c>
      <c r="K11" s="28"/>
      <c r="L11" s="103"/>
      <c r="M11" s="104">
        <f>+G11</f>
        <v>0.996913580246914</v>
      </c>
      <c r="N11" s="104"/>
      <c r="O11" s="104"/>
      <c r="P11" s="104"/>
      <c r="Q11" s="104"/>
      <c r="R11" s="114"/>
    </row>
    <row r="12" spans="2:18">
      <c r="B12" s="21" t="s">
        <v>11</v>
      </c>
      <c r="C12" s="22">
        <f>'6.TipologiasConservacion'!J12</f>
        <v>271542</v>
      </c>
      <c r="D12" s="34">
        <v>0.5</v>
      </c>
      <c r="E12" s="24">
        <f t="shared" si="0"/>
        <v>13.5771</v>
      </c>
      <c r="F12" s="33">
        <f t="shared" si="1"/>
        <v>0.678855</v>
      </c>
      <c r="G12" s="33">
        <f>+(E12-F12)*G$28</f>
        <v>1.60226645962733</v>
      </c>
      <c r="H12" s="24">
        <f>+(E12-F12)*H$28</f>
        <v>11.2158652173913</v>
      </c>
      <c r="I12" s="33">
        <f t="shared" si="2"/>
        <v>0.678855</v>
      </c>
      <c r="J12" s="22">
        <f t="shared" si="2"/>
        <v>1.60226645962733</v>
      </c>
      <c r="K12" s="22"/>
      <c r="L12" s="105"/>
      <c r="M12" s="106"/>
      <c r="N12" s="106">
        <f>+H12</f>
        <v>11.2158652173913</v>
      </c>
      <c r="O12" s="106"/>
      <c r="P12" s="106"/>
      <c r="Q12" s="106"/>
      <c r="R12" s="115"/>
    </row>
    <row r="13" spans="2:18">
      <c r="B13" s="35" t="s">
        <v>87</v>
      </c>
      <c r="C13" s="36">
        <f>'6.TipologiasConservacion'!J13*0.1</f>
        <v>74253.6</v>
      </c>
      <c r="D13" s="29">
        <v>0.8</v>
      </c>
      <c r="E13" s="37">
        <f t="shared" si="0"/>
        <v>5.940288</v>
      </c>
      <c r="F13" s="31">
        <f t="shared" si="1"/>
        <v>0.2970144</v>
      </c>
      <c r="G13" s="31">
        <f>+(E13-F13)*G$29</f>
        <v>2.7528163902439</v>
      </c>
      <c r="H13" s="37">
        <f>+(E13-F13)*H$29</f>
        <v>2.7528163902439</v>
      </c>
      <c r="I13" s="31">
        <f t="shared" si="2"/>
        <v>0.2970144</v>
      </c>
      <c r="J13" s="28">
        <v>1</v>
      </c>
      <c r="K13" s="28">
        <v>1</v>
      </c>
      <c r="L13" s="107">
        <v>1</v>
      </c>
      <c r="M13" s="104"/>
      <c r="N13" s="104"/>
      <c r="O13" s="104">
        <v>2</v>
      </c>
      <c r="P13" s="104"/>
      <c r="Q13" s="104"/>
      <c r="R13" s="116"/>
    </row>
    <row r="14" spans="2:18">
      <c r="B14" s="21" t="s">
        <v>13</v>
      </c>
      <c r="C14" s="22">
        <f>'6.TipologiasConservacion'!J14</f>
        <v>80562</v>
      </c>
      <c r="D14" s="34">
        <v>0.8</v>
      </c>
      <c r="E14" s="24">
        <f t="shared" si="0"/>
        <v>6.44496</v>
      </c>
      <c r="F14" s="33">
        <f t="shared" si="1"/>
        <v>0.322248</v>
      </c>
      <c r="G14" s="33">
        <f>+(E14-F14)*G$26</f>
        <v>1.01201851239669</v>
      </c>
      <c r="H14" s="24">
        <f>+(E14-F14)*H$26</f>
        <v>5.06009256198347</v>
      </c>
      <c r="I14" s="33">
        <f t="shared" si="2"/>
        <v>0.322248</v>
      </c>
      <c r="J14" s="22">
        <f t="shared" si="2"/>
        <v>1.01201851239669</v>
      </c>
      <c r="K14" s="22"/>
      <c r="L14" s="105"/>
      <c r="M14" s="106">
        <f>+(C14+C15)/200000</f>
        <v>1.03123</v>
      </c>
      <c r="N14" s="106"/>
      <c r="O14" s="106"/>
      <c r="P14" s="106">
        <f>+(C14+C15)/100000</f>
        <v>2.06246</v>
      </c>
      <c r="Q14" s="106">
        <f>+(C14+C15)/200000</f>
        <v>1.03123</v>
      </c>
      <c r="R14" s="115">
        <f>+(C14+C15)/500000</f>
        <v>0.412492</v>
      </c>
    </row>
    <row r="15" spans="2:18">
      <c r="B15" s="27" t="s">
        <v>14</v>
      </c>
      <c r="C15" s="28">
        <f>'6.TipologiasConservacion'!J15</f>
        <v>125684</v>
      </c>
      <c r="D15" s="29">
        <v>0.8</v>
      </c>
      <c r="E15" s="30">
        <f t="shared" si="0"/>
        <v>10.05472</v>
      </c>
      <c r="F15" s="31">
        <f t="shared" si="1"/>
        <v>0.502736</v>
      </c>
      <c r="G15" s="31">
        <f>+(E15-F15)*G$26</f>
        <v>1.57884033057851</v>
      </c>
      <c r="H15" s="30">
        <f>+(E15-F15)*H$26</f>
        <v>7.89420165289256</v>
      </c>
      <c r="I15" s="31">
        <f t="shared" si="2"/>
        <v>0.502736</v>
      </c>
      <c r="J15" s="28"/>
      <c r="K15" s="28"/>
      <c r="L15" s="103"/>
      <c r="M15" s="104"/>
      <c r="N15" s="104"/>
      <c r="O15" s="104"/>
      <c r="P15" s="104"/>
      <c r="Q15" s="104"/>
      <c r="R15" s="114"/>
    </row>
    <row r="16" spans="2:18">
      <c r="B16" s="21" t="s">
        <v>15</v>
      </c>
      <c r="C16" s="22">
        <f>'6.TipologiasConservacion'!J16</f>
        <v>82</v>
      </c>
      <c r="D16" s="34">
        <v>9.5</v>
      </c>
      <c r="E16" s="24">
        <f t="shared" si="0"/>
        <v>0.0779</v>
      </c>
      <c r="F16" s="33"/>
      <c r="G16" s="33"/>
      <c r="H16" s="24"/>
      <c r="I16" s="33"/>
      <c r="J16" s="22"/>
      <c r="K16" s="22"/>
      <c r="L16" s="105"/>
      <c r="M16" s="106"/>
      <c r="N16" s="106"/>
      <c r="O16" s="106"/>
      <c r="P16" s="106"/>
      <c r="Q16" s="106"/>
      <c r="R16" s="115"/>
    </row>
    <row r="17" spans="2:18">
      <c r="B17" s="27" t="s">
        <v>16</v>
      </c>
      <c r="C17" s="38">
        <f>'6.TipologiasConservacion'!J17</f>
        <v>0</v>
      </c>
      <c r="D17" s="39"/>
      <c r="E17" s="40"/>
      <c r="F17" s="41"/>
      <c r="G17" s="41"/>
      <c r="H17" s="40"/>
      <c r="I17" s="41"/>
      <c r="J17" s="38"/>
      <c r="K17" s="38"/>
      <c r="L17" s="108"/>
      <c r="M17" s="109"/>
      <c r="N17" s="109"/>
      <c r="O17" s="109"/>
      <c r="P17" s="109"/>
      <c r="Q17" s="109"/>
      <c r="R17" s="117"/>
    </row>
    <row r="18" ht="15.75" spans="2:18">
      <c r="B18" s="42" t="s">
        <v>56</v>
      </c>
      <c r="C18" s="43">
        <f>'6.TipologiasConservacion'!J18</f>
        <v>1862490</v>
      </c>
      <c r="D18" s="43"/>
      <c r="E18" s="44">
        <f>SUM(E8:E15)</f>
        <v>82.437793</v>
      </c>
      <c r="F18" s="44">
        <f>SUM(F8:F15)</f>
        <v>4.12188965</v>
      </c>
      <c r="G18" s="44">
        <f t="shared" ref="G18:R18" si="3">SUM(G8:G15)</f>
        <v>14.5647046532586</v>
      </c>
      <c r="H18" s="44">
        <f t="shared" si="3"/>
        <v>63.0229634640784</v>
      </c>
      <c r="I18" s="44">
        <f t="shared" si="3"/>
        <v>4.12188965</v>
      </c>
      <c r="J18" s="44">
        <f t="shared" si="3"/>
        <v>11.2330479324362</v>
      </c>
      <c r="K18" s="44">
        <f t="shared" si="3"/>
        <v>1</v>
      </c>
      <c r="L18" s="44">
        <f t="shared" si="3"/>
        <v>1.73981289256198</v>
      </c>
      <c r="M18" s="44">
        <f t="shared" si="3"/>
        <v>4.98856358024691</v>
      </c>
      <c r="N18" s="44">
        <f t="shared" si="3"/>
        <v>11.2158652173913</v>
      </c>
      <c r="O18" s="44">
        <f t="shared" si="3"/>
        <v>2</v>
      </c>
      <c r="P18" s="44">
        <f t="shared" si="3"/>
        <v>8.4833</v>
      </c>
      <c r="Q18" s="44">
        <f t="shared" si="3"/>
        <v>4.24165</v>
      </c>
      <c r="R18" s="118">
        <f t="shared" si="3"/>
        <v>1.69666</v>
      </c>
    </row>
    <row r="19" spans="2:18">
      <c r="B19" s="45"/>
      <c r="C19" s="46"/>
      <c r="D19" s="47"/>
      <c r="E19" s="47"/>
      <c r="F19" s="47"/>
      <c r="G19" s="47"/>
      <c r="H19" s="48"/>
      <c r="I19" s="48"/>
      <c r="J19" s="48"/>
      <c r="K19" s="48"/>
      <c r="L19" s="48"/>
      <c r="M19" s="47"/>
      <c r="N19" s="47"/>
      <c r="O19" s="47"/>
      <c r="P19" s="47"/>
      <c r="Q19" s="47"/>
      <c r="R19" s="47"/>
    </row>
    <row r="20" ht="45" customHeight="1" spans="2:18">
      <c r="B20" s="49"/>
      <c r="C20" s="49"/>
      <c r="D20" s="49"/>
      <c r="E20" s="49"/>
      <c r="F20" s="50" t="s">
        <v>88</v>
      </c>
      <c r="G20" s="51"/>
      <c r="H20" s="52" t="s">
        <v>89</v>
      </c>
      <c r="I20" s="52">
        <v>5</v>
      </c>
      <c r="J20" s="52">
        <v>5</v>
      </c>
      <c r="K20" s="52">
        <v>2</v>
      </c>
      <c r="L20" s="52">
        <v>2</v>
      </c>
      <c r="M20" s="49"/>
      <c r="N20" s="49"/>
      <c r="O20" s="49"/>
      <c r="P20" s="49"/>
      <c r="Q20" s="49"/>
      <c r="R20" s="49"/>
    </row>
    <row r="21" spans="2:18">
      <c r="B21" s="49"/>
      <c r="C21" s="49"/>
      <c r="D21" s="49"/>
      <c r="E21" s="49"/>
      <c r="F21" s="53"/>
      <c r="G21" s="54"/>
      <c r="H21" s="55" t="s">
        <v>90</v>
      </c>
      <c r="I21" s="55">
        <v>20</v>
      </c>
      <c r="J21" s="55">
        <v>55</v>
      </c>
      <c r="K21" s="55">
        <f>+K18*2</f>
        <v>2</v>
      </c>
      <c r="L21" s="55">
        <v>4</v>
      </c>
      <c r="M21" s="49"/>
      <c r="N21" s="49"/>
      <c r="O21" s="49"/>
      <c r="P21" s="49"/>
      <c r="Q21" s="49"/>
      <c r="R21" s="49"/>
    </row>
    <row r="22" spans="2:18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ht="15.75" spans="2:18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ht="15.75" spans="2:18">
      <c r="B24" s="56" t="s">
        <v>91</v>
      </c>
      <c r="C24" s="57"/>
      <c r="D24" s="57"/>
      <c r="E24" s="57"/>
      <c r="F24" s="58"/>
      <c r="G24" s="58"/>
      <c r="H24" s="5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ht="23.25" spans="2:18">
      <c r="B25" s="60"/>
      <c r="C25" s="61" t="s">
        <v>74</v>
      </c>
      <c r="D25" s="62" t="s">
        <v>75</v>
      </c>
      <c r="E25" s="63" t="s">
        <v>76</v>
      </c>
      <c r="F25" s="64" t="s">
        <v>92</v>
      </c>
      <c r="G25" s="65" t="s">
        <v>75</v>
      </c>
      <c r="H25" s="66" t="s">
        <v>76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</row>
    <row r="26" spans="2:18">
      <c r="B26" s="67" t="s">
        <v>93</v>
      </c>
      <c r="C26" s="68">
        <v>0.05</v>
      </c>
      <c r="D26" s="29">
        <v>1</v>
      </c>
      <c r="E26" s="69">
        <v>5</v>
      </c>
      <c r="F26" s="70">
        <f>SUM(C26:E26)</f>
        <v>6.05</v>
      </c>
      <c r="G26" s="71">
        <f>+D26/F26</f>
        <v>0.165289256198347</v>
      </c>
      <c r="H26" s="37">
        <f>+E26/F26</f>
        <v>0.826446280991736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2:18">
      <c r="B27" s="67" t="s">
        <v>94</v>
      </c>
      <c r="C27" s="68">
        <v>0.05</v>
      </c>
      <c r="D27" s="29">
        <v>1</v>
      </c>
      <c r="E27" s="69">
        <v>3</v>
      </c>
      <c r="F27" s="70">
        <f>SUM(C27:E27)</f>
        <v>4.05</v>
      </c>
      <c r="G27" s="71">
        <f>+D27/F27</f>
        <v>0.246913580246914</v>
      </c>
      <c r="H27" s="37">
        <f>+E27/F27</f>
        <v>0.740740740740741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ht="15.6" customHeight="1" spans="2:18">
      <c r="B28" s="67" t="s">
        <v>95</v>
      </c>
      <c r="C28" s="68">
        <v>0.05</v>
      </c>
      <c r="D28" s="29">
        <v>1</v>
      </c>
      <c r="E28" s="69">
        <v>7</v>
      </c>
      <c r="F28" s="70">
        <f t="shared" ref="F28:F29" si="4">SUM(C28:E28)</f>
        <v>8.05</v>
      </c>
      <c r="G28" s="71">
        <f t="shared" ref="G28:G29" si="5">+D28/F28</f>
        <v>0.124223602484472</v>
      </c>
      <c r="H28" s="37">
        <f t="shared" ref="H28:H29" si="6">+E28/F28</f>
        <v>0.869565217391304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ht="15.75" spans="2:18">
      <c r="B29" s="72" t="s">
        <v>96</v>
      </c>
      <c r="C29" s="73">
        <v>0.05</v>
      </c>
      <c r="D29" s="74">
        <v>1</v>
      </c>
      <c r="E29" s="75">
        <v>1</v>
      </c>
      <c r="F29" s="76">
        <f t="shared" si="4"/>
        <v>2.05</v>
      </c>
      <c r="G29" s="77">
        <f t="shared" si="5"/>
        <v>0.487804878048781</v>
      </c>
      <c r="H29" s="78">
        <f t="shared" si="6"/>
        <v>0.487804878048781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ht="15.75" spans="2:18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ht="15.75" spans="2:18">
      <c r="B31" s="79" t="s">
        <v>97</v>
      </c>
      <c r="C31" s="80"/>
      <c r="D31" s="80"/>
      <c r="E31" s="81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2" ht="15.75" spans="2:18">
      <c r="B32" s="82" t="s">
        <v>98</v>
      </c>
      <c r="C32" s="61" t="s">
        <v>99</v>
      </c>
      <c r="D32" s="62" t="s">
        <v>100</v>
      </c>
      <c r="E32" s="83" t="s">
        <v>101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</row>
    <row r="33" spans="2:18">
      <c r="B33" s="84" t="s">
        <v>19</v>
      </c>
      <c r="C33" s="85">
        <v>18127</v>
      </c>
      <c r="D33" s="36">
        <f>+C33/3</f>
        <v>6042.33333333333</v>
      </c>
      <c r="E33" s="86">
        <f>+C33-D33</f>
        <v>12084.6666666667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</row>
    <row r="34" spans="2:18">
      <c r="B34" s="84" t="s">
        <v>102</v>
      </c>
      <c r="C34" s="85">
        <v>74254</v>
      </c>
      <c r="D34" s="36">
        <f>+C34/3</f>
        <v>24751.3333333333</v>
      </c>
      <c r="E34" s="86">
        <f>+C34-D34</f>
        <v>49502.6666666667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</row>
    <row r="35" spans="2:18">
      <c r="B35" s="84" t="s">
        <v>103</v>
      </c>
      <c r="C35" s="68">
        <v>0.8</v>
      </c>
      <c r="D35" s="29">
        <v>0.57</v>
      </c>
      <c r="E35" s="87">
        <v>0.9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ht="15.75" spans="2:18">
      <c r="B36" s="88" t="s">
        <v>104</v>
      </c>
      <c r="C36" s="89">
        <f>+(C34/10000)*C35</f>
        <v>5.94032</v>
      </c>
      <c r="D36" s="89">
        <f>+(D34/10000)*D35</f>
        <v>1.410826</v>
      </c>
      <c r="E36" s="90">
        <f>+(E34/10000)*E35</f>
        <v>4.45524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</row>
    <row r="37" spans="2:18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2:18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</row>
    <row r="39" spans="2:18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2:18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</row>
    <row r="41" spans="2:18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  <row r="42" spans="2:18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</row>
    <row r="43" spans="2:18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2:18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2:18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2:18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2:18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</row>
    <row r="48" spans="2:18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2:18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</row>
    <row r="50" spans="2:18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</row>
    <row r="51" spans="2:18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</row>
    <row r="52" spans="2:18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2:18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2:18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2:18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2:18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2:18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2:18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</row>
    <row r="59" spans="2:18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2:18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</row>
    <row r="61" spans="2:18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2:18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2:18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2:18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2:18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</row>
    <row r="66" spans="2:18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2:18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</row>
    <row r="68" spans="2:18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</row>
    <row r="69" spans="2:18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2:18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  <row r="71" spans="2:18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2:18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</row>
    <row r="73" spans="2:18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2:18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</row>
    <row r="75" spans="2:18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</row>
    <row r="76" spans="2:18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</sheetData>
  <mergeCells count="12">
    <mergeCell ref="B1:R1"/>
    <mergeCell ref="B2:R2"/>
    <mergeCell ref="B24:H24"/>
    <mergeCell ref="B31:E31"/>
    <mergeCell ref="B4:B7"/>
    <mergeCell ref="C4:C7"/>
    <mergeCell ref="D4:D7"/>
    <mergeCell ref="E4:E7"/>
    <mergeCell ref="F4:H6"/>
    <mergeCell ref="I4:L6"/>
    <mergeCell ref="M4:R6"/>
    <mergeCell ref="F20:G21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4.ResumenTiposInfraestructura</vt:lpstr>
      <vt:lpstr>5.ResumenElementos</vt:lpstr>
      <vt:lpstr>6.TipologiasConservacion</vt:lpstr>
      <vt:lpstr>7.CargasTrabajo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Lopez</dc:creator>
  <cp:lastModifiedBy>epena</cp:lastModifiedBy>
  <dcterms:created xsi:type="dcterms:W3CDTF">2022-11-08T18:40:00Z</dcterms:created>
  <cp:lastPrinted>2023-01-13T11:01:00Z</cp:lastPrinted>
  <dcterms:modified xsi:type="dcterms:W3CDTF">2023-03-29T06:20:52Z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CF623A6762ED4000B2BC08DF674FFD78</vt:lpwstr>
  </property>
  <property fmtid="{D5CDD505-2E9C-101B-9397-08002B2CF9AE}" pid="3" name="KSOProductBuildVer">
    <vt:lpwstr>3082-11.2.0.11513</vt:lpwstr>
  </property>
</Properties>
</file>